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scritorio\CARLOS MARIO ACEVEDO LASERNA\2023\"/>
    </mc:Choice>
  </mc:AlternateContent>
  <bookViews>
    <workbookView xWindow="0" yWindow="0" windowWidth="24000" windowHeight="9030" tabRatio="808" firstSheet="4" activeTab="9"/>
  </bookViews>
  <sheets>
    <sheet name="% Aportes Salud - Pensión" sheetId="47" r:id="rId1"/>
    <sheet name="% Aportes Riesgos Laborales" sheetId="50" r:id="rId2"/>
    <sheet name="S.M.M.L.V." sheetId="2" r:id="rId3"/>
    <sheet name="IPC 2008 meses" sheetId="7" state="hidden" r:id="rId4"/>
    <sheet name="IPC 2018 meses" sheetId="43" r:id="rId5"/>
    <sheet name="Interes Mora" sheetId="46" r:id="rId6"/>
    <sheet name="TABLA INTERES HISTORICO" sheetId="51" r:id="rId7"/>
    <sheet name="PROM. SALARIO" sheetId="49" state="hidden" r:id="rId8"/>
    <sheet name="DIFERENCIA MENSUAL SALARIOS " sheetId="52" r:id="rId9"/>
    <sheet name="APORTES IMPAGOS PENSION" sheetId="45" r:id="rId10"/>
    <sheet name="APORTES IMPAGOS SALUD" sheetId="53" r:id="rId11"/>
  </sheets>
  <definedNames>
    <definedName name="OLE_LINK2" localSheetId="6">'TABLA INTERES HISTORICO'!$G$34</definedName>
    <definedName name="OLE_LINK3" localSheetId="6">'TABLA INTERES HISTORICO'!$H$34</definedName>
    <definedName name="OLE_LINK4" localSheetId="6">'TABLA INTERES HISTORICO'!$F$34</definedName>
    <definedName name="_xlnm.Print_Titles" localSheetId="9">'APORTES IMPAGOS PENSION'!$11:$12</definedName>
    <definedName name="_xlnm.Print_Titles" localSheetId="7">'PROM. SALARIO'!$11:$12</definedName>
  </definedNames>
  <calcPr calcId="162913"/>
</workbook>
</file>

<file path=xl/calcChain.xml><?xml version="1.0" encoding="utf-8"?>
<calcChain xmlns="http://schemas.openxmlformats.org/spreadsheetml/2006/main">
  <c r="K385" i="53" l="1"/>
  <c r="G385" i="53"/>
  <c r="K384" i="45"/>
  <c r="G384" i="45"/>
  <c r="E110" i="45"/>
  <c r="E111" i="45"/>
  <c r="E112" i="45"/>
  <c r="E113" i="45"/>
  <c r="G113" i="45" s="1"/>
  <c r="E114" i="45"/>
  <c r="E115" i="45"/>
  <c r="E116" i="45"/>
  <c r="G116" i="45" s="1"/>
  <c r="G115" i="45"/>
  <c r="G112" i="45"/>
  <c r="G114" i="45"/>
  <c r="F111" i="45"/>
  <c r="E4" i="52" l="1"/>
  <c r="E5" i="52"/>
  <c r="E6" i="52"/>
  <c r="E7" i="52"/>
  <c r="E8" i="52"/>
  <c r="E9" i="52"/>
  <c r="E10" i="52"/>
  <c r="E11" i="52"/>
  <c r="E12" i="52"/>
  <c r="E13" i="52"/>
  <c r="E14" i="52"/>
  <c r="E16" i="52"/>
  <c r="E3" i="52"/>
  <c r="L8" i="53" l="1"/>
  <c r="E8" i="53"/>
  <c r="C8" i="53"/>
  <c r="I6" i="53"/>
  <c r="C6" i="53"/>
  <c r="C5" i="53"/>
  <c r="A20" i="45"/>
  <c r="B21" i="53" l="1"/>
  <c r="A22" i="53" s="1"/>
  <c r="B22" i="53" s="1"/>
  <c r="J20" i="53"/>
  <c r="F20" i="53"/>
  <c r="A14" i="53"/>
  <c r="B14" i="53" s="1"/>
  <c r="A11" i="53"/>
  <c r="I21" i="53" l="1"/>
  <c r="D14" i="53"/>
  <c r="E14" i="53" s="1"/>
  <c r="F14" i="53"/>
  <c r="J14" i="53"/>
  <c r="A15" i="53"/>
  <c r="B15" i="53" s="1"/>
  <c r="I14" i="53"/>
  <c r="A23" i="53"/>
  <c r="B23" i="53" s="1"/>
  <c r="I22" i="53"/>
  <c r="D22" i="53"/>
  <c r="E22" i="53" s="1"/>
  <c r="F22" i="53"/>
  <c r="J22" i="53"/>
  <c r="F21" i="53"/>
  <c r="J21" i="53"/>
  <c r="D21" i="53"/>
  <c r="E21" i="53" s="1"/>
  <c r="G21" i="53" l="1"/>
  <c r="G14" i="53"/>
  <c r="H14" i="53" s="1"/>
  <c r="K14" i="53" s="1"/>
  <c r="G22" i="53"/>
  <c r="J15" i="53"/>
  <c r="A16" i="53"/>
  <c r="B16" i="53" s="1"/>
  <c r="I15" i="53"/>
  <c r="F15" i="53"/>
  <c r="D15" i="53"/>
  <c r="E15" i="53" s="1"/>
  <c r="J23" i="53"/>
  <c r="F23" i="53"/>
  <c r="A24" i="53"/>
  <c r="B24" i="53" s="1"/>
  <c r="I23" i="53"/>
  <c r="D23" i="53"/>
  <c r="E23" i="53" s="1"/>
  <c r="E680" i="46"/>
  <c r="E681" i="46"/>
  <c r="E682" i="46"/>
  <c r="E683" i="46"/>
  <c r="E684" i="46"/>
  <c r="E685" i="46"/>
  <c r="E686" i="46"/>
  <c r="E687" i="46"/>
  <c r="E688" i="46"/>
  <c r="E689" i="46"/>
  <c r="E690" i="46"/>
  <c r="E691" i="46"/>
  <c r="E692" i="46"/>
  <c r="E693" i="46"/>
  <c r="E694" i="46"/>
  <c r="E695" i="46"/>
  <c r="E696" i="46"/>
  <c r="E697" i="46"/>
  <c r="E676" i="46"/>
  <c r="E677" i="46"/>
  <c r="E678" i="46"/>
  <c r="E679" i="46"/>
  <c r="B697" i="46"/>
  <c r="B696" i="46"/>
  <c r="B695" i="46"/>
  <c r="B694" i="46"/>
  <c r="B693" i="46"/>
  <c r="B692" i="46"/>
  <c r="B691" i="46"/>
  <c r="B690" i="46"/>
  <c r="B689" i="46"/>
  <c r="B688" i="46"/>
  <c r="B687" i="46"/>
  <c r="B686" i="46"/>
  <c r="B685" i="46"/>
  <c r="B684" i="46"/>
  <c r="B683" i="46"/>
  <c r="B682" i="46"/>
  <c r="A681" i="46"/>
  <c r="B681" i="46" s="1"/>
  <c r="G15" i="53" l="1"/>
  <c r="H15" i="53" s="1"/>
  <c r="K15" i="53" s="1"/>
  <c r="G23" i="53"/>
  <c r="D16" i="53"/>
  <c r="E16" i="53" s="1"/>
  <c r="J16" i="53"/>
  <c r="F16" i="53"/>
  <c r="I16" i="53"/>
  <c r="A17" i="53"/>
  <c r="B17" i="53" s="1"/>
  <c r="L14" i="53"/>
  <c r="J24" i="53"/>
  <c r="F24" i="53"/>
  <c r="A25" i="53"/>
  <c r="B25" i="53" s="1"/>
  <c r="I24" i="53"/>
  <c r="D24" i="53"/>
  <c r="E24" i="53" s="1"/>
  <c r="D678" i="46"/>
  <c r="D677" i="46"/>
  <c r="L15" i="53" l="1"/>
  <c r="G16" i="53"/>
  <c r="H16" i="53" s="1"/>
  <c r="K16" i="53" s="1"/>
  <c r="G24" i="53"/>
  <c r="D25" i="53"/>
  <c r="E25" i="53" s="1"/>
  <c r="J25" i="53"/>
  <c r="F25" i="53"/>
  <c r="A26" i="53"/>
  <c r="B26" i="53" s="1"/>
  <c r="I25" i="53"/>
  <c r="A18" i="53"/>
  <c r="B18" i="53" s="1"/>
  <c r="I17" i="53"/>
  <c r="D17" i="53"/>
  <c r="E17" i="53" s="1"/>
  <c r="J17" i="53"/>
  <c r="F17" i="53"/>
  <c r="D674" i="46"/>
  <c r="E674" i="46" s="1"/>
  <c r="D675" i="46"/>
  <c r="E675" i="46"/>
  <c r="D676" i="46"/>
  <c r="G25" i="53" l="1"/>
  <c r="G17" i="53"/>
  <c r="H17" i="53" s="1"/>
  <c r="K17" i="53" s="1"/>
  <c r="A27" i="53"/>
  <c r="B27" i="53" s="1"/>
  <c r="I26" i="53"/>
  <c r="D26" i="53"/>
  <c r="E26" i="53" s="1"/>
  <c r="J26" i="53"/>
  <c r="F26" i="53"/>
  <c r="L16" i="53"/>
  <c r="J18" i="53"/>
  <c r="F18" i="53"/>
  <c r="A19" i="53"/>
  <c r="B19" i="53" s="1"/>
  <c r="I18" i="53"/>
  <c r="D18" i="53"/>
  <c r="E18" i="53" s="1"/>
  <c r="A10" i="45"/>
  <c r="L17" i="53" l="1"/>
  <c r="G18" i="53"/>
  <c r="H18" i="53" s="1"/>
  <c r="K18" i="53" s="1"/>
  <c r="G26" i="53"/>
  <c r="J27" i="53"/>
  <c r="F27" i="53"/>
  <c r="A28" i="53"/>
  <c r="B28" i="53" s="1"/>
  <c r="I27" i="53"/>
  <c r="D27" i="53"/>
  <c r="E27" i="53" s="1"/>
  <c r="J19" i="53"/>
  <c r="F19" i="53"/>
  <c r="A20" i="53"/>
  <c r="E20" i="53" s="1"/>
  <c r="G20" i="53" s="1"/>
  <c r="I19" i="53"/>
  <c r="D19" i="53"/>
  <c r="E19" i="53" s="1"/>
  <c r="H61" i="47"/>
  <c r="H62" i="47"/>
  <c r="G61" i="47"/>
  <c r="G62" i="47"/>
  <c r="G57" i="47"/>
  <c r="G58" i="47"/>
  <c r="G59" i="47"/>
  <c r="G60" i="47"/>
  <c r="H34" i="47"/>
  <c r="H35" i="47"/>
  <c r="H36" i="47"/>
  <c r="H37" i="47"/>
  <c r="H38" i="47"/>
  <c r="H39" i="47"/>
  <c r="H40" i="47"/>
  <c r="H41" i="47"/>
  <c r="H42" i="47"/>
  <c r="H43" i="47"/>
  <c r="H44" i="47"/>
  <c r="H45" i="47"/>
  <c r="H46" i="47"/>
  <c r="H47" i="47"/>
  <c r="H48" i="47"/>
  <c r="H49" i="47"/>
  <c r="H50" i="47"/>
  <c r="H51" i="47"/>
  <c r="H52" i="47"/>
  <c r="H53" i="47"/>
  <c r="H54" i="47"/>
  <c r="H55" i="47"/>
  <c r="H56" i="47"/>
  <c r="H57" i="47"/>
  <c r="H58" i="47"/>
  <c r="H59" i="47"/>
  <c r="H60" i="47"/>
  <c r="H4" i="47"/>
  <c r="H5" i="47"/>
  <c r="H6" i="47"/>
  <c r="H7" i="47"/>
  <c r="H8" i="47"/>
  <c r="H9" i="47"/>
  <c r="H10" i="47"/>
  <c r="H11" i="47"/>
  <c r="H12" i="47"/>
  <c r="H13" i="47"/>
  <c r="H14" i="47"/>
  <c r="H15" i="47"/>
  <c r="H16" i="47"/>
  <c r="H17" i="47"/>
  <c r="H18" i="47"/>
  <c r="H19" i="47"/>
  <c r="H20" i="47"/>
  <c r="H21" i="47"/>
  <c r="H22" i="47"/>
  <c r="H23" i="47"/>
  <c r="H24" i="47"/>
  <c r="H25" i="47"/>
  <c r="H26" i="47"/>
  <c r="H27" i="47"/>
  <c r="H28" i="47"/>
  <c r="H29" i="47"/>
  <c r="H30" i="47"/>
  <c r="H31" i="47"/>
  <c r="H32" i="47"/>
  <c r="H33" i="47"/>
  <c r="H3" i="47"/>
  <c r="G3" i="47"/>
  <c r="G27" i="53" l="1"/>
  <c r="G19" i="53"/>
  <c r="H19" i="53" s="1"/>
  <c r="K19" i="53" s="1"/>
  <c r="J28" i="53"/>
  <c r="F28" i="53"/>
  <c r="A29" i="53"/>
  <c r="B29" i="53" s="1"/>
  <c r="I28" i="53"/>
  <c r="D28" i="53"/>
  <c r="E28" i="53" s="1"/>
  <c r="L18" i="53"/>
  <c r="F14" i="49"/>
  <c r="F15" i="49"/>
  <c r="F17" i="49"/>
  <c r="F19" i="49"/>
  <c r="F20" i="49"/>
  <c r="F21" i="49"/>
  <c r="F23" i="49"/>
  <c r="F32" i="49"/>
  <c r="F33" i="49"/>
  <c r="F35" i="49"/>
  <c r="F37" i="49"/>
  <c r="F38" i="49"/>
  <c r="F39" i="49"/>
  <c r="F41" i="49"/>
  <c r="F43" i="49"/>
  <c r="F45" i="49"/>
  <c r="F47" i="49"/>
  <c r="F48" i="49"/>
  <c r="F49" i="49"/>
  <c r="F50" i="49"/>
  <c r="F51" i="49"/>
  <c r="F52" i="49"/>
  <c r="F53" i="49"/>
  <c r="F54" i="49"/>
  <c r="F55" i="49"/>
  <c r="F56" i="49"/>
  <c r="F57" i="49"/>
  <c r="F58" i="49"/>
  <c r="F59" i="49"/>
  <c r="F61" i="49"/>
  <c r="F62" i="49"/>
  <c r="F63" i="49"/>
  <c r="F64" i="49"/>
  <c r="F65" i="49"/>
  <c r="F66" i="49"/>
  <c r="F67" i="49"/>
  <c r="F68" i="49"/>
  <c r="F69" i="49"/>
  <c r="F70" i="49"/>
  <c r="F71" i="49"/>
  <c r="F73" i="49"/>
  <c r="F74" i="49"/>
  <c r="F75" i="49"/>
  <c r="F76" i="49"/>
  <c r="F77" i="49"/>
  <c r="F78" i="49"/>
  <c r="F79" i="49"/>
  <c r="F80" i="49"/>
  <c r="F81" i="49"/>
  <c r="F82" i="49"/>
  <c r="F83" i="49"/>
  <c r="F85" i="49"/>
  <c r="F86" i="49"/>
  <c r="F87" i="49"/>
  <c r="F88" i="49"/>
  <c r="F89" i="49"/>
  <c r="F90" i="49"/>
  <c r="F91" i="49"/>
  <c r="F92" i="49"/>
  <c r="F93" i="49"/>
  <c r="F94" i="49"/>
  <c r="F95" i="49"/>
  <c r="F97" i="49"/>
  <c r="F98" i="49"/>
  <c r="F99" i="49"/>
  <c r="F100" i="49"/>
  <c r="F101" i="49"/>
  <c r="F102" i="49"/>
  <c r="F103" i="49"/>
  <c r="F104" i="49"/>
  <c r="F105" i="49"/>
  <c r="F106" i="49"/>
  <c r="F107" i="49"/>
  <c r="F109" i="49"/>
  <c r="F110" i="49"/>
  <c r="F111" i="49"/>
  <c r="F112" i="49"/>
  <c r="F113" i="49"/>
  <c r="F114" i="49"/>
  <c r="F115" i="49"/>
  <c r="F116" i="49"/>
  <c r="F117" i="49"/>
  <c r="F118" i="49"/>
  <c r="F119" i="49"/>
  <c r="F121" i="49"/>
  <c r="F122" i="49"/>
  <c r="F123" i="49"/>
  <c r="F124" i="49"/>
  <c r="F125" i="49"/>
  <c r="F126" i="49"/>
  <c r="F127" i="49"/>
  <c r="F128" i="49"/>
  <c r="F129" i="49"/>
  <c r="F130" i="49"/>
  <c r="F131" i="49"/>
  <c r="F133" i="49"/>
  <c r="F134" i="49"/>
  <c r="F135" i="49"/>
  <c r="F136" i="49"/>
  <c r="F137" i="49"/>
  <c r="F138" i="49"/>
  <c r="F139" i="49"/>
  <c r="F140" i="49"/>
  <c r="F141" i="49"/>
  <c r="F142" i="49"/>
  <c r="F143" i="49"/>
  <c r="F144" i="49"/>
  <c r="F145" i="49"/>
  <c r="F146" i="49"/>
  <c r="F147" i="49"/>
  <c r="F148" i="49"/>
  <c r="F149" i="49"/>
  <c r="F150" i="49"/>
  <c r="F151" i="49"/>
  <c r="F152" i="49"/>
  <c r="F153" i="49"/>
  <c r="F154" i="49"/>
  <c r="F155" i="49"/>
  <c r="F156" i="49"/>
  <c r="F157" i="49"/>
  <c r="F158" i="49"/>
  <c r="F159" i="49"/>
  <c r="F160" i="49"/>
  <c r="F161" i="49"/>
  <c r="F162" i="49"/>
  <c r="F163" i="49"/>
  <c r="F164" i="49"/>
  <c r="F165" i="49"/>
  <c r="F166" i="49"/>
  <c r="F167" i="49"/>
  <c r="F168" i="49"/>
  <c r="F169" i="49"/>
  <c r="F170" i="49"/>
  <c r="F171" i="49"/>
  <c r="F172" i="49"/>
  <c r="F173" i="49"/>
  <c r="F174" i="49"/>
  <c r="F175" i="49"/>
  <c r="F176" i="49"/>
  <c r="F177" i="49"/>
  <c r="F178" i="49"/>
  <c r="F179" i="49"/>
  <c r="F180" i="49"/>
  <c r="F181" i="49"/>
  <c r="F182" i="49"/>
  <c r="F183" i="49"/>
  <c r="F184" i="49"/>
  <c r="F185" i="49"/>
  <c r="F186" i="49"/>
  <c r="F187" i="49"/>
  <c r="F188" i="49"/>
  <c r="F189" i="49"/>
  <c r="F190" i="49"/>
  <c r="F191" i="49"/>
  <c r="F192" i="49"/>
  <c r="F193" i="49"/>
  <c r="F194" i="49"/>
  <c r="F195" i="49"/>
  <c r="F196" i="49"/>
  <c r="F197" i="49"/>
  <c r="F198" i="49"/>
  <c r="F199" i="49"/>
  <c r="F200" i="49"/>
  <c r="F201" i="49"/>
  <c r="F202" i="49"/>
  <c r="F203" i="49"/>
  <c r="F204" i="49"/>
  <c r="F205" i="49"/>
  <c r="F206" i="49"/>
  <c r="F207" i="49"/>
  <c r="F208" i="49"/>
  <c r="F209" i="49"/>
  <c r="F210" i="49"/>
  <c r="F211" i="49"/>
  <c r="F212" i="49"/>
  <c r="F213" i="49"/>
  <c r="F214" i="49"/>
  <c r="F215" i="49"/>
  <c r="F216" i="49"/>
  <c r="F217" i="49"/>
  <c r="F218" i="49"/>
  <c r="F219" i="49"/>
  <c r="F220" i="49"/>
  <c r="F221" i="49"/>
  <c r="F222" i="49"/>
  <c r="F223" i="49"/>
  <c r="F224" i="49"/>
  <c r="F225" i="49"/>
  <c r="F226" i="49"/>
  <c r="F227" i="49"/>
  <c r="F228" i="49"/>
  <c r="F229" i="49"/>
  <c r="F230" i="49"/>
  <c r="F231" i="49"/>
  <c r="F232" i="49"/>
  <c r="F233" i="49"/>
  <c r="F234" i="49"/>
  <c r="F235" i="49"/>
  <c r="F236" i="49"/>
  <c r="F237" i="49"/>
  <c r="F238" i="49"/>
  <c r="F239" i="49"/>
  <c r="F240" i="49"/>
  <c r="F241" i="49"/>
  <c r="F242" i="49"/>
  <c r="F243" i="49"/>
  <c r="F244" i="49"/>
  <c r="F245" i="49"/>
  <c r="F246" i="49"/>
  <c r="F247" i="49"/>
  <c r="F248" i="49"/>
  <c r="F249" i="49"/>
  <c r="F250" i="49"/>
  <c r="F251" i="49"/>
  <c r="F252" i="49"/>
  <c r="F253" i="49"/>
  <c r="F254" i="49"/>
  <c r="F255" i="49"/>
  <c r="F256" i="49"/>
  <c r="F257" i="49"/>
  <c r="F258" i="49"/>
  <c r="F259" i="49"/>
  <c r="F260" i="49"/>
  <c r="F261" i="49"/>
  <c r="F262" i="49"/>
  <c r="F13" i="49"/>
  <c r="D47" i="49"/>
  <c r="D46" i="49"/>
  <c r="F46" i="49" s="1"/>
  <c r="D45" i="49"/>
  <c r="D44" i="49"/>
  <c r="F44" i="49" s="1"/>
  <c r="D43" i="49"/>
  <c r="D42" i="49"/>
  <c r="F42" i="49" s="1"/>
  <c r="D40" i="49"/>
  <c r="F40" i="49" s="1"/>
  <c r="D36" i="49"/>
  <c r="F36" i="49" s="1"/>
  <c r="D35" i="49"/>
  <c r="D34" i="49"/>
  <c r="F34" i="49" s="1"/>
  <c r="D33" i="49"/>
  <c r="D31" i="49"/>
  <c r="F31" i="49" s="1"/>
  <c r="D30" i="49"/>
  <c r="F30" i="49" s="1"/>
  <c r="D29" i="49"/>
  <c r="F29" i="49" s="1"/>
  <c r="D28" i="49"/>
  <c r="F28" i="49" s="1"/>
  <c r="D27" i="49"/>
  <c r="F27" i="49" s="1"/>
  <c r="D26" i="49"/>
  <c r="F26" i="49" s="1"/>
  <c r="D25" i="49"/>
  <c r="F25" i="49" s="1"/>
  <c r="D24" i="49"/>
  <c r="F24" i="49" s="1"/>
  <c r="D22" i="49"/>
  <c r="F22" i="49" s="1"/>
  <c r="D21" i="49"/>
  <c r="D18" i="49"/>
  <c r="F18" i="49" s="1"/>
  <c r="D17" i="49"/>
  <c r="D16" i="49"/>
  <c r="F16" i="49" s="1"/>
  <c r="D15" i="49"/>
  <c r="H20" i="53" l="1"/>
  <c r="L19" i="53"/>
  <c r="G28" i="53"/>
  <c r="D29" i="53"/>
  <c r="E29" i="53" s="1"/>
  <c r="J29" i="53"/>
  <c r="F29" i="53"/>
  <c r="A30" i="53"/>
  <c r="B30" i="53" s="1"/>
  <c r="I29" i="53"/>
  <c r="K20" i="53"/>
  <c r="H21" i="53"/>
  <c r="G47" i="49"/>
  <c r="H47" i="49" s="1"/>
  <c r="G36" i="49"/>
  <c r="G24" i="49"/>
  <c r="H24" i="49" s="1"/>
  <c r="D132" i="49"/>
  <c r="A13" i="49"/>
  <c r="B13" i="49" s="1"/>
  <c r="L20" i="53" l="1"/>
  <c r="G29" i="53"/>
  <c r="K21" i="53"/>
  <c r="H22" i="53"/>
  <c r="A31" i="53"/>
  <c r="B31" i="53" s="1"/>
  <c r="I30" i="53"/>
  <c r="D30" i="53"/>
  <c r="E30" i="53" s="1"/>
  <c r="F30" i="53"/>
  <c r="J30" i="53"/>
  <c r="E132" i="49"/>
  <c r="F132" i="49"/>
  <c r="A14" i="49"/>
  <c r="L21" i="53" l="1"/>
  <c r="G30" i="53"/>
  <c r="J31" i="53"/>
  <c r="F31" i="53"/>
  <c r="A32" i="53"/>
  <c r="B32" i="53" s="1"/>
  <c r="I31" i="53"/>
  <c r="D31" i="53"/>
  <c r="E31" i="53" s="1"/>
  <c r="K22" i="53"/>
  <c r="H23" i="53"/>
  <c r="B14" i="49"/>
  <c r="L22" i="53" l="1"/>
  <c r="G31" i="53"/>
  <c r="J32" i="53"/>
  <c r="F32" i="53"/>
  <c r="A33" i="53"/>
  <c r="B33" i="53" s="1"/>
  <c r="I32" i="53"/>
  <c r="D32" i="53"/>
  <c r="E32" i="53" s="1"/>
  <c r="K23" i="53"/>
  <c r="H24" i="53"/>
  <c r="A15" i="49"/>
  <c r="D662" i="46"/>
  <c r="E662" i="46" s="1"/>
  <c r="D663" i="46"/>
  <c r="E663" i="46" s="1"/>
  <c r="D664" i="46"/>
  <c r="E664" i="46" s="1"/>
  <c r="D665" i="46"/>
  <c r="E665" i="46" s="1"/>
  <c r="D666" i="46"/>
  <c r="E666" i="46" s="1"/>
  <c r="D667" i="46"/>
  <c r="E667" i="46" s="1"/>
  <c r="D668" i="46"/>
  <c r="E668" i="46" s="1"/>
  <c r="D669" i="46"/>
  <c r="E669" i="46" s="1"/>
  <c r="D670" i="46"/>
  <c r="E670" i="46" s="1"/>
  <c r="D671" i="46"/>
  <c r="E671" i="46" s="1"/>
  <c r="D672" i="46"/>
  <c r="E672" i="46" s="1"/>
  <c r="D673" i="46"/>
  <c r="E673" i="46" s="1"/>
  <c r="L23" i="53" l="1"/>
  <c r="G32" i="53"/>
  <c r="D33" i="53"/>
  <c r="E33" i="53" s="1"/>
  <c r="J33" i="53"/>
  <c r="F33" i="53"/>
  <c r="A34" i="53"/>
  <c r="B34" i="53" s="1"/>
  <c r="I33" i="53"/>
  <c r="K24" i="53"/>
  <c r="H25" i="53"/>
  <c r="B15" i="49"/>
  <c r="L24" i="53" l="1"/>
  <c r="G33" i="53"/>
  <c r="A35" i="53"/>
  <c r="B35" i="53" s="1"/>
  <c r="I34" i="53"/>
  <c r="D34" i="53"/>
  <c r="E34" i="53" s="1"/>
  <c r="J34" i="53"/>
  <c r="F34" i="53"/>
  <c r="K25" i="53"/>
  <c r="H26" i="53"/>
  <c r="A16" i="49"/>
  <c r="L25" i="53" l="1"/>
  <c r="G34" i="53"/>
  <c r="J35" i="53"/>
  <c r="F35" i="53"/>
  <c r="A36" i="53"/>
  <c r="B36" i="53" s="1"/>
  <c r="I35" i="53"/>
  <c r="D35" i="53"/>
  <c r="E35" i="53" s="1"/>
  <c r="K26" i="53"/>
  <c r="H27" i="53"/>
  <c r="B16" i="49"/>
  <c r="D652" i="46"/>
  <c r="E652" i="46" s="1"/>
  <c r="D653" i="46"/>
  <c r="E653" i="46" s="1"/>
  <c r="D654" i="46"/>
  <c r="E654" i="46" s="1"/>
  <c r="D655" i="46"/>
  <c r="E655" i="46" s="1"/>
  <c r="D656" i="46"/>
  <c r="E656" i="46" s="1"/>
  <c r="D657" i="46"/>
  <c r="E657" i="46" s="1"/>
  <c r="D658" i="46"/>
  <c r="E658" i="46" s="1"/>
  <c r="D659" i="46"/>
  <c r="E659" i="46" s="1"/>
  <c r="D660" i="46"/>
  <c r="E660" i="46" s="1"/>
  <c r="D661" i="46"/>
  <c r="E661" i="46" s="1"/>
  <c r="L26" i="53" l="1"/>
  <c r="G35" i="53"/>
  <c r="K27" i="53"/>
  <c r="H28" i="53"/>
  <c r="J36" i="53"/>
  <c r="F36" i="53"/>
  <c r="A37" i="53"/>
  <c r="B37" i="53" s="1"/>
  <c r="I36" i="53"/>
  <c r="D36" i="53"/>
  <c r="E36" i="53" s="1"/>
  <c r="A17" i="49"/>
  <c r="L27" i="53" l="1"/>
  <c r="G36" i="53"/>
  <c r="K28" i="53"/>
  <c r="H29" i="53"/>
  <c r="D37" i="53"/>
  <c r="E37" i="53" s="1"/>
  <c r="J37" i="53"/>
  <c r="F37" i="53"/>
  <c r="I37" i="53"/>
  <c r="A38" i="53"/>
  <c r="B38" i="53" s="1"/>
  <c r="B17" i="49"/>
  <c r="L28" i="53" l="1"/>
  <c r="G37" i="53"/>
  <c r="K29" i="53"/>
  <c r="L29" i="53" s="1"/>
  <c r="H30" i="53"/>
  <c r="A39" i="53"/>
  <c r="B39" i="53" s="1"/>
  <c r="I38" i="53"/>
  <c r="D38" i="53"/>
  <c r="E38" i="53" s="1"/>
  <c r="J38" i="53"/>
  <c r="F38" i="53"/>
  <c r="A18" i="49"/>
  <c r="G38" i="53" l="1"/>
  <c r="K30" i="53"/>
  <c r="L30" i="53" s="1"/>
  <c r="H31" i="53"/>
  <c r="J39" i="53"/>
  <c r="F39" i="53"/>
  <c r="A40" i="53"/>
  <c r="B40" i="53" s="1"/>
  <c r="I39" i="53"/>
  <c r="D39" i="53"/>
  <c r="E39" i="53" s="1"/>
  <c r="B18" i="49"/>
  <c r="G39" i="53" l="1"/>
  <c r="K31" i="53"/>
  <c r="L31" i="53" s="1"/>
  <c r="H32" i="53"/>
  <c r="J40" i="53"/>
  <c r="F40" i="53"/>
  <c r="A41" i="53"/>
  <c r="B41" i="53" s="1"/>
  <c r="I40" i="53"/>
  <c r="D40" i="53"/>
  <c r="E40" i="53" s="1"/>
  <c r="A19" i="49"/>
  <c r="G40" i="53" l="1"/>
  <c r="K32" i="53"/>
  <c r="L32" i="53" s="1"/>
  <c r="H33" i="53"/>
  <c r="D41" i="53"/>
  <c r="E41" i="53" s="1"/>
  <c r="J41" i="53"/>
  <c r="F41" i="53"/>
  <c r="A42" i="53"/>
  <c r="B42" i="53" s="1"/>
  <c r="I41" i="53"/>
  <c r="B19" i="49"/>
  <c r="G41" i="53" l="1"/>
  <c r="A43" i="53"/>
  <c r="B43" i="53" s="1"/>
  <c r="I42" i="53"/>
  <c r="D42" i="53"/>
  <c r="E42" i="53" s="1"/>
  <c r="J42" i="53"/>
  <c r="F42" i="53"/>
  <c r="K33" i="53"/>
  <c r="L33" i="53" s="1"/>
  <c r="H34" i="53"/>
  <c r="A20" i="49"/>
  <c r="G56" i="47"/>
  <c r="G55" i="47"/>
  <c r="G54" i="47"/>
  <c r="G53" i="47"/>
  <c r="A53" i="47"/>
  <c r="G52" i="47"/>
  <c r="A52" i="47"/>
  <c r="G51" i="47"/>
  <c r="A51" i="47"/>
  <c r="G50" i="47"/>
  <c r="A50" i="47"/>
  <c r="G49" i="47"/>
  <c r="A49" i="47"/>
  <c r="G48" i="47"/>
  <c r="A48" i="47"/>
  <c r="G47" i="47"/>
  <c r="A47" i="47"/>
  <c r="G46" i="47"/>
  <c r="A46" i="47"/>
  <c r="G45" i="47"/>
  <c r="A45" i="47"/>
  <c r="G44" i="47"/>
  <c r="A44" i="47"/>
  <c r="G43" i="47"/>
  <c r="A43" i="47"/>
  <c r="G42" i="47"/>
  <c r="A42" i="47"/>
  <c r="G41" i="47"/>
  <c r="A41" i="47"/>
  <c r="G40" i="47"/>
  <c r="A40" i="47"/>
  <c r="G39" i="47"/>
  <c r="A39" i="47"/>
  <c r="G38" i="47"/>
  <c r="A38" i="47"/>
  <c r="G37" i="47"/>
  <c r="A37" i="47"/>
  <c r="G36" i="47"/>
  <c r="A36" i="47"/>
  <c r="G35" i="47"/>
  <c r="A35" i="47"/>
  <c r="G34" i="47"/>
  <c r="A34" i="47"/>
  <c r="G33" i="47"/>
  <c r="A33" i="47"/>
  <c r="G32" i="47"/>
  <c r="A32" i="47"/>
  <c r="G31" i="47"/>
  <c r="A31" i="47"/>
  <c r="G30" i="47"/>
  <c r="A30" i="47"/>
  <c r="G29" i="47"/>
  <c r="A29" i="47"/>
  <c r="G28" i="47"/>
  <c r="A28" i="47"/>
  <c r="G27" i="47"/>
  <c r="A27" i="47"/>
  <c r="G26" i="47"/>
  <c r="A26" i="47"/>
  <c r="G25" i="47"/>
  <c r="A25" i="47"/>
  <c r="G24" i="47"/>
  <c r="A24" i="47"/>
  <c r="G23" i="47"/>
  <c r="A23" i="47"/>
  <c r="G22" i="47"/>
  <c r="A22" i="47"/>
  <c r="G21" i="47"/>
  <c r="A21" i="47"/>
  <c r="G20" i="47"/>
  <c r="A20" i="47"/>
  <c r="G19" i="47"/>
  <c r="A19" i="47"/>
  <c r="G18" i="47"/>
  <c r="A18" i="47"/>
  <c r="G17" i="47"/>
  <c r="A17" i="47"/>
  <c r="G16" i="47"/>
  <c r="A16" i="47"/>
  <c r="G15" i="47"/>
  <c r="A15" i="47"/>
  <c r="G14" i="47"/>
  <c r="A14" i="47"/>
  <c r="G13" i="47"/>
  <c r="A13" i="47"/>
  <c r="G12" i="47"/>
  <c r="A12" i="47"/>
  <c r="G11" i="47"/>
  <c r="A11" i="47"/>
  <c r="G10" i="47"/>
  <c r="A10" i="47"/>
  <c r="G9" i="47"/>
  <c r="A9" i="47"/>
  <c r="G8" i="47"/>
  <c r="A8" i="47"/>
  <c r="G7" i="47"/>
  <c r="A7" i="47"/>
  <c r="G6" i="47"/>
  <c r="A6" i="47"/>
  <c r="G5" i="47"/>
  <c r="A5" i="47"/>
  <c r="G4" i="47"/>
  <c r="A4" i="47"/>
  <c r="A3" i="47"/>
  <c r="D651" i="46"/>
  <c r="E651" i="46" s="1"/>
  <c r="D650" i="46"/>
  <c r="E650" i="46" s="1"/>
  <c r="D649" i="46"/>
  <c r="E649" i="46" s="1"/>
  <c r="D648" i="46"/>
  <c r="E648" i="46" s="1"/>
  <c r="D647" i="46"/>
  <c r="E647" i="46" s="1"/>
  <c r="D646" i="46"/>
  <c r="E646" i="46" s="1"/>
  <c r="D645" i="46"/>
  <c r="E645" i="46" s="1"/>
  <c r="D644" i="46"/>
  <c r="E644" i="46" s="1"/>
  <c r="D643" i="46"/>
  <c r="E643" i="46" s="1"/>
  <c r="D642" i="46"/>
  <c r="E642" i="46" s="1"/>
  <c r="D641" i="46"/>
  <c r="E641" i="46" s="1"/>
  <c r="D640" i="46"/>
  <c r="E640" i="46" s="1"/>
  <c r="D639" i="46"/>
  <c r="E639" i="46" s="1"/>
  <c r="D638" i="46"/>
  <c r="E638" i="46" s="1"/>
  <c r="D637" i="46"/>
  <c r="E637" i="46" s="1"/>
  <c r="D636" i="46"/>
  <c r="E636" i="46" s="1"/>
  <c r="D635" i="46"/>
  <c r="E635" i="46" s="1"/>
  <c r="D634" i="46"/>
  <c r="E634" i="46" s="1"/>
  <c r="D633" i="46"/>
  <c r="E633" i="46" s="1"/>
  <c r="D632" i="46"/>
  <c r="E632" i="46" s="1"/>
  <c r="D631" i="46"/>
  <c r="E631" i="46" s="1"/>
  <c r="D630" i="46"/>
  <c r="E630" i="46" s="1"/>
  <c r="D629" i="46"/>
  <c r="E629" i="46" s="1"/>
  <c r="D628" i="46"/>
  <c r="E628" i="46" s="1"/>
  <c r="D627" i="46"/>
  <c r="E627" i="46" s="1"/>
  <c r="D626" i="46"/>
  <c r="E626" i="46" s="1"/>
  <c r="D625" i="46"/>
  <c r="E625" i="46" s="1"/>
  <c r="D624" i="46"/>
  <c r="E624" i="46" s="1"/>
  <c r="D623" i="46"/>
  <c r="E623" i="46" s="1"/>
  <c r="D622" i="46"/>
  <c r="E622" i="46" s="1"/>
  <c r="D621" i="46"/>
  <c r="E621" i="46" s="1"/>
  <c r="D620" i="46"/>
  <c r="E620" i="46" s="1"/>
  <c r="D619" i="46"/>
  <c r="E619" i="46" s="1"/>
  <c r="D618" i="46"/>
  <c r="E618" i="46" s="1"/>
  <c r="D617" i="46"/>
  <c r="E617" i="46" s="1"/>
  <c r="D616" i="46"/>
  <c r="E616" i="46" s="1"/>
  <c r="D615" i="46"/>
  <c r="E615" i="46" s="1"/>
  <c r="D614" i="46"/>
  <c r="E614" i="46" s="1"/>
  <c r="D613" i="46"/>
  <c r="E613" i="46" s="1"/>
  <c r="D612" i="46"/>
  <c r="E612" i="46" s="1"/>
  <c r="D611" i="46"/>
  <c r="E611" i="46" s="1"/>
  <c r="D610" i="46"/>
  <c r="E610" i="46" s="1"/>
  <c r="D609" i="46"/>
  <c r="E609" i="46" s="1"/>
  <c r="D608" i="46"/>
  <c r="E608" i="46" s="1"/>
  <c r="D607" i="46"/>
  <c r="E607" i="46" s="1"/>
  <c r="D606" i="46"/>
  <c r="E606" i="46" s="1"/>
  <c r="D605" i="46"/>
  <c r="E605" i="46" s="1"/>
  <c r="D604" i="46"/>
  <c r="E604" i="46" s="1"/>
  <c r="D603" i="46"/>
  <c r="E603" i="46" s="1"/>
  <c r="D602" i="46"/>
  <c r="E602" i="46" s="1"/>
  <c r="D601" i="46"/>
  <c r="E601" i="46" s="1"/>
  <c r="D600" i="46"/>
  <c r="E600" i="46" s="1"/>
  <c r="D599" i="46"/>
  <c r="E599" i="46" s="1"/>
  <c r="D598" i="46"/>
  <c r="E598" i="46" s="1"/>
  <c r="D597" i="46"/>
  <c r="E597" i="46" s="1"/>
  <c r="D596" i="46"/>
  <c r="E596" i="46" s="1"/>
  <c r="D595" i="46"/>
  <c r="E595" i="46" s="1"/>
  <c r="D594" i="46"/>
  <c r="E594" i="46" s="1"/>
  <c r="D593" i="46"/>
  <c r="E593" i="46" s="1"/>
  <c r="D592" i="46"/>
  <c r="E592" i="46" s="1"/>
  <c r="D591" i="46"/>
  <c r="E591" i="46" s="1"/>
  <c r="D590" i="46"/>
  <c r="E590" i="46" s="1"/>
  <c r="D589" i="46"/>
  <c r="E589" i="46" s="1"/>
  <c r="D588" i="46"/>
  <c r="E588" i="46" s="1"/>
  <c r="D587" i="46"/>
  <c r="E587" i="46" s="1"/>
  <c r="D586" i="46"/>
  <c r="E586" i="46" s="1"/>
  <c r="D585" i="46"/>
  <c r="E585" i="46" s="1"/>
  <c r="D584" i="46"/>
  <c r="E584" i="46" s="1"/>
  <c r="D583" i="46"/>
  <c r="E583" i="46" s="1"/>
  <c r="D582" i="46"/>
  <c r="E582" i="46" s="1"/>
  <c r="D581" i="46"/>
  <c r="E581" i="46" s="1"/>
  <c r="D580" i="46"/>
  <c r="E580" i="46" s="1"/>
  <c r="D579" i="46"/>
  <c r="E579" i="46" s="1"/>
  <c r="D578" i="46"/>
  <c r="E578" i="46" s="1"/>
  <c r="D577" i="46"/>
  <c r="E577" i="46" s="1"/>
  <c r="D576" i="46"/>
  <c r="E576" i="46" s="1"/>
  <c r="D575" i="46"/>
  <c r="E575" i="46" s="1"/>
  <c r="D574" i="46"/>
  <c r="E574" i="46" s="1"/>
  <c r="D573" i="46"/>
  <c r="E573" i="46" s="1"/>
  <c r="D572" i="46"/>
  <c r="E572" i="46" s="1"/>
  <c r="D571" i="46"/>
  <c r="E571" i="46" s="1"/>
  <c r="D570" i="46"/>
  <c r="E570" i="46" s="1"/>
  <c r="D569" i="46"/>
  <c r="E569" i="46" s="1"/>
  <c r="D568" i="46"/>
  <c r="E568" i="46" s="1"/>
  <c r="D567" i="46"/>
  <c r="E567" i="46" s="1"/>
  <c r="D566" i="46"/>
  <c r="E566" i="46" s="1"/>
  <c r="D565" i="46"/>
  <c r="E565" i="46" s="1"/>
  <c r="D564" i="46"/>
  <c r="E564" i="46" s="1"/>
  <c r="D563" i="46"/>
  <c r="E563" i="46" s="1"/>
  <c r="D562" i="46"/>
  <c r="E562" i="46" s="1"/>
  <c r="E561" i="46"/>
  <c r="D561" i="46"/>
  <c r="D560" i="46"/>
  <c r="E560" i="46" s="1"/>
  <c r="D559" i="46"/>
  <c r="E559" i="46" s="1"/>
  <c r="D558" i="46"/>
  <c r="E558" i="46" s="1"/>
  <c r="E557" i="46"/>
  <c r="D557" i="46"/>
  <c r="D556" i="46"/>
  <c r="E556" i="46" s="1"/>
  <c r="D555" i="46"/>
  <c r="E555" i="46" s="1"/>
  <c r="D554" i="46"/>
  <c r="E554" i="46" s="1"/>
  <c r="E553" i="46"/>
  <c r="D553" i="46"/>
  <c r="D552" i="46"/>
  <c r="E552" i="46" s="1"/>
  <c r="D551" i="46"/>
  <c r="E551" i="46" s="1"/>
  <c r="D550" i="46"/>
  <c r="E550" i="46" s="1"/>
  <c r="E549" i="46"/>
  <c r="D549" i="46"/>
  <c r="D548" i="46"/>
  <c r="E548" i="46" s="1"/>
  <c r="D547" i="46"/>
  <c r="E547" i="46" s="1"/>
  <c r="D546" i="46"/>
  <c r="E546" i="46" s="1"/>
  <c r="E545" i="46"/>
  <c r="D545" i="46"/>
  <c r="D544" i="46"/>
  <c r="E544" i="46" s="1"/>
  <c r="D543" i="46"/>
  <c r="E543" i="46" s="1"/>
  <c r="D542" i="46"/>
  <c r="E542" i="46" s="1"/>
  <c r="E541" i="46"/>
  <c r="D541" i="46"/>
  <c r="D540" i="46"/>
  <c r="E540" i="46" s="1"/>
  <c r="D539" i="46"/>
  <c r="E539" i="46" s="1"/>
  <c r="D538" i="46"/>
  <c r="E538" i="46" s="1"/>
  <c r="E537" i="46"/>
  <c r="D537" i="46"/>
  <c r="D536" i="46"/>
  <c r="E536" i="46" s="1"/>
  <c r="D535" i="46"/>
  <c r="E535" i="46" s="1"/>
  <c r="D534" i="46"/>
  <c r="E534" i="46" s="1"/>
  <c r="E533" i="46"/>
  <c r="D533" i="46"/>
  <c r="D532" i="46"/>
  <c r="E532" i="46" s="1"/>
  <c r="D531" i="46"/>
  <c r="E531" i="46" s="1"/>
  <c r="D530" i="46"/>
  <c r="E530" i="46" s="1"/>
  <c r="E529" i="46"/>
  <c r="D529" i="46"/>
  <c r="D528" i="46"/>
  <c r="E528" i="46" s="1"/>
  <c r="D527" i="46"/>
  <c r="E527" i="46" s="1"/>
  <c r="D526" i="46"/>
  <c r="E526" i="46" s="1"/>
  <c r="E525" i="46"/>
  <c r="D525" i="46"/>
  <c r="D524" i="46"/>
  <c r="E524" i="46" s="1"/>
  <c r="D523" i="46"/>
  <c r="E523" i="46" s="1"/>
  <c r="D522" i="46"/>
  <c r="E522" i="46" s="1"/>
  <c r="E521" i="46"/>
  <c r="D521" i="46"/>
  <c r="D520" i="46"/>
  <c r="E520" i="46" s="1"/>
  <c r="D519" i="46"/>
  <c r="E519" i="46" s="1"/>
  <c r="D518" i="46"/>
  <c r="E518" i="46" s="1"/>
  <c r="E517" i="46"/>
  <c r="D517" i="46"/>
  <c r="D516" i="46"/>
  <c r="E516" i="46" s="1"/>
  <c r="D515" i="46"/>
  <c r="E515" i="46" s="1"/>
  <c r="D514" i="46"/>
  <c r="E514" i="46" s="1"/>
  <c r="E513" i="46"/>
  <c r="D513" i="46"/>
  <c r="D512" i="46"/>
  <c r="E512" i="46" s="1"/>
  <c r="D511" i="46"/>
  <c r="E511" i="46" s="1"/>
  <c r="D510" i="46"/>
  <c r="E510" i="46" s="1"/>
  <c r="E509" i="46"/>
  <c r="D509" i="46"/>
  <c r="D508" i="46"/>
  <c r="E508" i="46" s="1"/>
  <c r="D507" i="46"/>
  <c r="E507" i="46" s="1"/>
  <c r="D506" i="46"/>
  <c r="E506" i="46" s="1"/>
  <c r="E505" i="46"/>
  <c r="D505" i="46"/>
  <c r="D504" i="46"/>
  <c r="E504" i="46" s="1"/>
  <c r="D503" i="46"/>
  <c r="E503" i="46" s="1"/>
  <c r="D502" i="46"/>
  <c r="E502" i="46" s="1"/>
  <c r="E501" i="46"/>
  <c r="D501" i="46"/>
  <c r="D500" i="46"/>
  <c r="E500" i="46" s="1"/>
  <c r="D499" i="46"/>
  <c r="E499" i="46" s="1"/>
  <c r="D498" i="46"/>
  <c r="E498" i="46" s="1"/>
  <c r="E497" i="46"/>
  <c r="D497" i="46"/>
  <c r="D496" i="46"/>
  <c r="E496" i="46" s="1"/>
  <c r="D495" i="46"/>
  <c r="E495" i="46" s="1"/>
  <c r="D494" i="46"/>
  <c r="E494" i="46" s="1"/>
  <c r="E493" i="46"/>
  <c r="D493" i="46"/>
  <c r="D492" i="46"/>
  <c r="E492" i="46" s="1"/>
  <c r="D491" i="46"/>
  <c r="E491" i="46" s="1"/>
  <c r="D490" i="46"/>
  <c r="E490" i="46" s="1"/>
  <c r="E489" i="46"/>
  <c r="D489" i="46"/>
  <c r="D488" i="46"/>
  <c r="E488" i="46" s="1"/>
  <c r="D487" i="46"/>
  <c r="E487" i="46" s="1"/>
  <c r="D486" i="46"/>
  <c r="E486" i="46" s="1"/>
  <c r="E485" i="46"/>
  <c r="D485" i="46"/>
  <c r="D484" i="46"/>
  <c r="E484" i="46" s="1"/>
  <c r="D483" i="46"/>
  <c r="E483" i="46" s="1"/>
  <c r="D482" i="46"/>
  <c r="E482" i="46" s="1"/>
  <c r="E481" i="46"/>
  <c r="D481" i="46"/>
  <c r="D480" i="46"/>
  <c r="E480" i="46" s="1"/>
  <c r="D479" i="46"/>
  <c r="E479" i="46" s="1"/>
  <c r="D478" i="46"/>
  <c r="E478" i="46" s="1"/>
  <c r="E477" i="46"/>
  <c r="D477" i="46"/>
  <c r="D476" i="46"/>
  <c r="E476" i="46" s="1"/>
  <c r="D475" i="46"/>
  <c r="E475" i="46" s="1"/>
  <c r="D474" i="46"/>
  <c r="E474" i="46" s="1"/>
  <c r="E473" i="46"/>
  <c r="D473" i="46"/>
  <c r="D472" i="46"/>
  <c r="E472" i="46" s="1"/>
  <c r="D471" i="46"/>
  <c r="E471" i="46" s="1"/>
  <c r="D470" i="46"/>
  <c r="E470" i="46" s="1"/>
  <c r="E469" i="46"/>
  <c r="D469" i="46"/>
  <c r="D468" i="46"/>
  <c r="E468" i="46" s="1"/>
  <c r="D467" i="46"/>
  <c r="E467" i="46" s="1"/>
  <c r="D466" i="46"/>
  <c r="E466" i="46" s="1"/>
  <c r="E465" i="46"/>
  <c r="D465" i="46"/>
  <c r="D464" i="46"/>
  <c r="E464" i="46" s="1"/>
  <c r="D463" i="46"/>
  <c r="E463" i="46" s="1"/>
  <c r="D462" i="46"/>
  <c r="E462" i="46" s="1"/>
  <c r="E461" i="46"/>
  <c r="D461" i="46"/>
  <c r="D460" i="46"/>
  <c r="E460" i="46" s="1"/>
  <c r="D459" i="46"/>
  <c r="E459" i="46" s="1"/>
  <c r="D458" i="46"/>
  <c r="E458" i="46" s="1"/>
  <c r="E457" i="46"/>
  <c r="D457" i="46"/>
  <c r="D456" i="46"/>
  <c r="E456" i="46" s="1"/>
  <c r="D455" i="46"/>
  <c r="E455" i="46" s="1"/>
  <c r="D454" i="46"/>
  <c r="E454" i="46" s="1"/>
  <c r="E453" i="46"/>
  <c r="D453" i="46"/>
  <c r="D452" i="46"/>
  <c r="E452" i="46" s="1"/>
  <c r="D451" i="46"/>
  <c r="E451" i="46" s="1"/>
  <c r="D450" i="46"/>
  <c r="E450" i="46" s="1"/>
  <c r="E449" i="46"/>
  <c r="D449" i="46"/>
  <c r="D448" i="46"/>
  <c r="E448" i="46" s="1"/>
  <c r="D447" i="46"/>
  <c r="E447" i="46" s="1"/>
  <c r="D446" i="46"/>
  <c r="E446" i="46" s="1"/>
  <c r="E445" i="46"/>
  <c r="D445" i="46"/>
  <c r="D444" i="46"/>
  <c r="E444" i="46" s="1"/>
  <c r="D443" i="46"/>
  <c r="E443" i="46" s="1"/>
  <c r="D442" i="46"/>
  <c r="E442" i="46" s="1"/>
  <c r="E441" i="46"/>
  <c r="D441" i="46"/>
  <c r="D440" i="46"/>
  <c r="E440" i="46" s="1"/>
  <c r="D439" i="46"/>
  <c r="E439" i="46" s="1"/>
  <c r="D438" i="46"/>
  <c r="E438" i="46" s="1"/>
  <c r="E437" i="46"/>
  <c r="D437" i="46"/>
  <c r="D436" i="46"/>
  <c r="E436" i="46" s="1"/>
  <c r="D435" i="46"/>
  <c r="E435" i="46" s="1"/>
  <c r="D434" i="46"/>
  <c r="E434" i="46" s="1"/>
  <c r="E433" i="46"/>
  <c r="D433" i="46"/>
  <c r="D432" i="46"/>
  <c r="E432" i="46" s="1"/>
  <c r="D431" i="46"/>
  <c r="E431" i="46" s="1"/>
  <c r="D430" i="46"/>
  <c r="E430" i="46" s="1"/>
  <c r="E429" i="46"/>
  <c r="D429" i="46"/>
  <c r="E428" i="46"/>
  <c r="D428" i="46"/>
  <c r="A428" i="46"/>
  <c r="B428" i="46" s="1"/>
  <c r="A429" i="46" s="1"/>
  <c r="B429" i="46" s="1"/>
  <c r="A430" i="46" s="1"/>
  <c r="B430" i="46" s="1"/>
  <c r="A431" i="46" s="1"/>
  <c r="B431" i="46" s="1"/>
  <c r="A432" i="46" s="1"/>
  <c r="B432" i="46" s="1"/>
  <c r="A433" i="46" s="1"/>
  <c r="B433" i="46" s="1"/>
  <c r="A434" i="46" s="1"/>
  <c r="B434" i="46" s="1"/>
  <c r="A435" i="46" s="1"/>
  <c r="B435" i="46" s="1"/>
  <c r="A436" i="46" s="1"/>
  <c r="B436" i="46" s="1"/>
  <c r="A437" i="46" s="1"/>
  <c r="B437" i="46" s="1"/>
  <c r="A438" i="46" s="1"/>
  <c r="B438" i="46" s="1"/>
  <c r="A439" i="46" s="1"/>
  <c r="B439" i="46" s="1"/>
  <c r="A440" i="46" s="1"/>
  <c r="B440" i="46" s="1"/>
  <c r="A441" i="46" s="1"/>
  <c r="B441" i="46" s="1"/>
  <c r="A442" i="46" s="1"/>
  <c r="B442" i="46" s="1"/>
  <c r="A443" i="46" s="1"/>
  <c r="B443" i="46" s="1"/>
  <c r="A444" i="46" s="1"/>
  <c r="B444" i="46" s="1"/>
  <c r="A445" i="46" s="1"/>
  <c r="B445" i="46" s="1"/>
  <c r="A446" i="46" s="1"/>
  <c r="B446" i="46" s="1"/>
  <c r="A447" i="46" s="1"/>
  <c r="B447" i="46" s="1"/>
  <c r="A448" i="46" s="1"/>
  <c r="B448" i="46" s="1"/>
  <c r="A449" i="46" s="1"/>
  <c r="B449" i="46" s="1"/>
  <c r="A450" i="46" s="1"/>
  <c r="B450" i="46" s="1"/>
  <c r="A451" i="46" s="1"/>
  <c r="B451" i="46" s="1"/>
  <c r="A452" i="46" s="1"/>
  <c r="B452" i="46" s="1"/>
  <c r="A453" i="46" s="1"/>
  <c r="B453" i="46" s="1"/>
  <c r="A454" i="46" s="1"/>
  <c r="B454" i="46" s="1"/>
  <c r="A455" i="46" s="1"/>
  <c r="B455" i="46" s="1"/>
  <c r="A456" i="46" s="1"/>
  <c r="B456" i="46" s="1"/>
  <c r="A457" i="46" s="1"/>
  <c r="B457" i="46" s="1"/>
  <c r="A458" i="46" s="1"/>
  <c r="B458" i="46" s="1"/>
  <c r="A459" i="46" s="1"/>
  <c r="B459" i="46" s="1"/>
  <c r="A460" i="46" s="1"/>
  <c r="B460" i="46" s="1"/>
  <c r="A461" i="46" s="1"/>
  <c r="B461" i="46" s="1"/>
  <c r="A462" i="46" s="1"/>
  <c r="B462" i="46" s="1"/>
  <c r="A463" i="46" s="1"/>
  <c r="B463" i="46" s="1"/>
  <c r="A464" i="46" s="1"/>
  <c r="B464" i="46" s="1"/>
  <c r="A465" i="46" s="1"/>
  <c r="B465" i="46" s="1"/>
  <c r="A466" i="46" s="1"/>
  <c r="B466" i="46" s="1"/>
  <c r="A467" i="46" s="1"/>
  <c r="B467" i="46" s="1"/>
  <c r="A468" i="46" s="1"/>
  <c r="B468" i="46" s="1"/>
  <c r="A469" i="46" s="1"/>
  <c r="B469" i="46" s="1"/>
  <c r="A470" i="46" s="1"/>
  <c r="B470" i="46" s="1"/>
  <c r="A471" i="46" s="1"/>
  <c r="B471" i="46" s="1"/>
  <c r="A472" i="46" s="1"/>
  <c r="B472" i="46" s="1"/>
  <c r="A473" i="46" s="1"/>
  <c r="B473" i="46" s="1"/>
  <c r="A474" i="46" s="1"/>
  <c r="B474" i="46" s="1"/>
  <c r="A475" i="46" s="1"/>
  <c r="B475" i="46" s="1"/>
  <c r="A476" i="46" s="1"/>
  <c r="B476" i="46" s="1"/>
  <c r="A477" i="46" s="1"/>
  <c r="B477" i="46" s="1"/>
  <c r="A478" i="46" s="1"/>
  <c r="B478" i="46" s="1"/>
  <c r="A479" i="46" s="1"/>
  <c r="B479" i="46" s="1"/>
  <c r="A480" i="46" s="1"/>
  <c r="B480" i="46" s="1"/>
  <c r="A481" i="46" s="1"/>
  <c r="B481" i="46" s="1"/>
  <c r="A482" i="46" s="1"/>
  <c r="B482" i="46" s="1"/>
  <c r="A483" i="46" s="1"/>
  <c r="B483" i="46" s="1"/>
  <c r="A484" i="46" s="1"/>
  <c r="B484" i="46" s="1"/>
  <c r="A485" i="46" s="1"/>
  <c r="B485" i="46" s="1"/>
  <c r="A486" i="46" s="1"/>
  <c r="B486" i="46" s="1"/>
  <c r="A487" i="46" s="1"/>
  <c r="B487" i="46" s="1"/>
  <c r="A488" i="46" s="1"/>
  <c r="B488" i="46" s="1"/>
  <c r="A489" i="46" s="1"/>
  <c r="B489" i="46" s="1"/>
  <c r="A490" i="46" s="1"/>
  <c r="B490" i="46" s="1"/>
  <c r="A491" i="46" s="1"/>
  <c r="B491" i="46" s="1"/>
  <c r="A492" i="46" s="1"/>
  <c r="B492" i="46" s="1"/>
  <c r="A493" i="46" s="1"/>
  <c r="B493" i="46" s="1"/>
  <c r="A494" i="46" s="1"/>
  <c r="B494" i="46" s="1"/>
  <c r="A495" i="46" s="1"/>
  <c r="B495" i="46" s="1"/>
  <c r="A496" i="46" s="1"/>
  <c r="B496" i="46" s="1"/>
  <c r="A497" i="46" s="1"/>
  <c r="B497" i="46" s="1"/>
  <c r="A498" i="46" s="1"/>
  <c r="B498" i="46" s="1"/>
  <c r="A499" i="46" s="1"/>
  <c r="B499" i="46" s="1"/>
  <c r="A500" i="46" s="1"/>
  <c r="B500" i="46" s="1"/>
  <c r="A501" i="46" s="1"/>
  <c r="B501" i="46" s="1"/>
  <c r="A502" i="46" s="1"/>
  <c r="B502" i="46" s="1"/>
  <c r="A503" i="46" s="1"/>
  <c r="B503" i="46" s="1"/>
  <c r="A504" i="46" s="1"/>
  <c r="B504" i="46" s="1"/>
  <c r="A505" i="46" s="1"/>
  <c r="B505" i="46" s="1"/>
  <c r="A506" i="46" s="1"/>
  <c r="B506" i="46" s="1"/>
  <c r="A507" i="46" s="1"/>
  <c r="B507" i="46" s="1"/>
  <c r="A508" i="46" s="1"/>
  <c r="B508" i="46" s="1"/>
  <c r="A509" i="46" s="1"/>
  <c r="B509" i="46" s="1"/>
  <c r="A510" i="46" s="1"/>
  <c r="B510" i="46" s="1"/>
  <c r="A511" i="46" s="1"/>
  <c r="B511" i="46" s="1"/>
  <c r="A512" i="46" s="1"/>
  <c r="B512" i="46" s="1"/>
  <c r="A513" i="46" s="1"/>
  <c r="B513" i="46" s="1"/>
  <c r="A514" i="46" s="1"/>
  <c r="B514" i="46" s="1"/>
  <c r="A515" i="46" s="1"/>
  <c r="B515" i="46" s="1"/>
  <c r="A516" i="46" s="1"/>
  <c r="B516" i="46" s="1"/>
  <c r="A517" i="46" s="1"/>
  <c r="B517" i="46" s="1"/>
  <c r="A518" i="46" s="1"/>
  <c r="B518" i="46" s="1"/>
  <c r="A519" i="46" s="1"/>
  <c r="B519" i="46" s="1"/>
  <c r="A520" i="46" s="1"/>
  <c r="B520" i="46" s="1"/>
  <c r="A521" i="46" s="1"/>
  <c r="B521" i="46" s="1"/>
  <c r="A522" i="46" s="1"/>
  <c r="B522" i="46" s="1"/>
  <c r="A523" i="46" s="1"/>
  <c r="B523" i="46" s="1"/>
  <c r="A524" i="46" s="1"/>
  <c r="B524" i="46" s="1"/>
  <c r="A525" i="46" s="1"/>
  <c r="B525" i="46" s="1"/>
  <c r="A526" i="46" s="1"/>
  <c r="B526" i="46" s="1"/>
  <c r="A527" i="46" s="1"/>
  <c r="B527" i="46" s="1"/>
  <c r="A528" i="46" s="1"/>
  <c r="B528" i="46" s="1"/>
  <c r="A529" i="46" s="1"/>
  <c r="B529" i="46" s="1"/>
  <c r="A530" i="46" s="1"/>
  <c r="B530" i="46" s="1"/>
  <c r="A531" i="46" s="1"/>
  <c r="B531" i="46" s="1"/>
  <c r="A532" i="46" s="1"/>
  <c r="B532" i="46" s="1"/>
  <c r="A533" i="46" s="1"/>
  <c r="B533" i="46" s="1"/>
  <c r="A534" i="46" s="1"/>
  <c r="B534" i="46" s="1"/>
  <c r="A535" i="46" s="1"/>
  <c r="B535" i="46" s="1"/>
  <c r="A536" i="46" s="1"/>
  <c r="B536" i="46" s="1"/>
  <c r="A537" i="46" s="1"/>
  <c r="B537" i="46" s="1"/>
  <c r="A538" i="46" s="1"/>
  <c r="B538" i="46" s="1"/>
  <c r="A539" i="46" s="1"/>
  <c r="B539" i="46" s="1"/>
  <c r="A540" i="46" s="1"/>
  <c r="B540" i="46" s="1"/>
  <c r="A541" i="46" s="1"/>
  <c r="B541" i="46" s="1"/>
  <c r="A542" i="46" s="1"/>
  <c r="B542" i="46" s="1"/>
  <c r="A543" i="46" s="1"/>
  <c r="B543" i="46" s="1"/>
  <c r="A544" i="46" s="1"/>
  <c r="B544" i="46" s="1"/>
  <c r="A545" i="46" s="1"/>
  <c r="B545" i="46" s="1"/>
  <c r="A546" i="46" s="1"/>
  <c r="B546" i="46" s="1"/>
  <c r="A547" i="46" s="1"/>
  <c r="B547" i="46" s="1"/>
  <c r="A548" i="46" s="1"/>
  <c r="B548" i="46" s="1"/>
  <c r="A549" i="46" s="1"/>
  <c r="B549" i="46" s="1"/>
  <c r="A550" i="46" s="1"/>
  <c r="B550" i="46" s="1"/>
  <c r="A551" i="46" s="1"/>
  <c r="B551" i="46" s="1"/>
  <c r="A552" i="46" s="1"/>
  <c r="B552" i="46" s="1"/>
  <c r="A553" i="46" s="1"/>
  <c r="B553" i="46" s="1"/>
  <c r="A554" i="46" s="1"/>
  <c r="B554" i="46" s="1"/>
  <c r="A555" i="46" s="1"/>
  <c r="B555" i="46" s="1"/>
  <c r="A556" i="46" s="1"/>
  <c r="B556" i="46" s="1"/>
  <c r="A557" i="46" s="1"/>
  <c r="B557" i="46" s="1"/>
  <c r="A558" i="46" s="1"/>
  <c r="B558" i="46" s="1"/>
  <c r="A559" i="46" s="1"/>
  <c r="B559" i="46" s="1"/>
  <c r="A560" i="46" s="1"/>
  <c r="B560" i="46" s="1"/>
  <c r="A561" i="46" s="1"/>
  <c r="B561" i="46" s="1"/>
  <c r="A562" i="46" s="1"/>
  <c r="B562" i="46" s="1"/>
  <c r="A563" i="46" s="1"/>
  <c r="B563" i="46" s="1"/>
  <c r="A564" i="46" s="1"/>
  <c r="B564" i="46" s="1"/>
  <c r="A565" i="46" s="1"/>
  <c r="B565" i="46" s="1"/>
  <c r="A566" i="46" s="1"/>
  <c r="B566" i="46" s="1"/>
  <c r="A567" i="46" s="1"/>
  <c r="B567" i="46" s="1"/>
  <c r="A568" i="46" s="1"/>
  <c r="B568" i="46" s="1"/>
  <c r="A569" i="46" s="1"/>
  <c r="B569" i="46" s="1"/>
  <c r="A570" i="46" s="1"/>
  <c r="B570" i="46" s="1"/>
  <c r="A571" i="46" s="1"/>
  <c r="B571" i="46" s="1"/>
  <c r="A572" i="46" s="1"/>
  <c r="B572" i="46" s="1"/>
  <c r="A573" i="46" s="1"/>
  <c r="B573" i="46" s="1"/>
  <c r="A574" i="46" s="1"/>
  <c r="B574" i="46" s="1"/>
  <c r="A575" i="46" s="1"/>
  <c r="B575" i="46" s="1"/>
  <c r="A576" i="46" s="1"/>
  <c r="B576" i="46" s="1"/>
  <c r="A577" i="46" s="1"/>
  <c r="B577" i="46" s="1"/>
  <c r="A578" i="46" s="1"/>
  <c r="B578" i="46" s="1"/>
  <c r="A579" i="46" s="1"/>
  <c r="B579" i="46" s="1"/>
  <c r="A580" i="46" s="1"/>
  <c r="B580" i="46" s="1"/>
  <c r="A581" i="46" s="1"/>
  <c r="B581" i="46" s="1"/>
  <c r="A582" i="46" s="1"/>
  <c r="B582" i="46" s="1"/>
  <c r="A583" i="46" s="1"/>
  <c r="B583" i="46" s="1"/>
  <c r="A584" i="46" s="1"/>
  <c r="B584" i="46" s="1"/>
  <c r="A585" i="46" s="1"/>
  <c r="B585" i="46" s="1"/>
  <c r="A586" i="46" s="1"/>
  <c r="B586" i="46" s="1"/>
  <c r="A587" i="46" s="1"/>
  <c r="B587" i="46" s="1"/>
  <c r="A588" i="46" s="1"/>
  <c r="B588" i="46" s="1"/>
  <c r="A589" i="46" s="1"/>
  <c r="B589" i="46" s="1"/>
  <c r="A590" i="46" s="1"/>
  <c r="B590" i="46" s="1"/>
  <c r="A591" i="46" s="1"/>
  <c r="B591" i="46" s="1"/>
  <c r="A592" i="46" s="1"/>
  <c r="B592" i="46" s="1"/>
  <c r="A593" i="46" s="1"/>
  <c r="B593" i="46" s="1"/>
  <c r="A594" i="46" s="1"/>
  <c r="B594" i="46" s="1"/>
  <c r="A595" i="46" s="1"/>
  <c r="B595" i="46" s="1"/>
  <c r="A596" i="46" s="1"/>
  <c r="B596" i="46" s="1"/>
  <c r="A597" i="46" s="1"/>
  <c r="B597" i="46" s="1"/>
  <c r="A598" i="46" s="1"/>
  <c r="B598" i="46" s="1"/>
  <c r="A599" i="46" s="1"/>
  <c r="B599" i="46" s="1"/>
  <c r="A600" i="46" s="1"/>
  <c r="B600" i="46" s="1"/>
  <c r="A601" i="46" s="1"/>
  <c r="B601" i="46" s="1"/>
  <c r="A602" i="46" s="1"/>
  <c r="B602" i="46" s="1"/>
  <c r="A603" i="46" s="1"/>
  <c r="B603" i="46" s="1"/>
  <c r="A604" i="46" s="1"/>
  <c r="B604" i="46" s="1"/>
  <c r="A605" i="46" s="1"/>
  <c r="B605" i="46" s="1"/>
  <c r="A606" i="46" s="1"/>
  <c r="B606" i="46" s="1"/>
  <c r="A607" i="46" s="1"/>
  <c r="B607" i="46" s="1"/>
  <c r="A608" i="46" s="1"/>
  <c r="B608" i="46" s="1"/>
  <c r="A609" i="46" s="1"/>
  <c r="B609" i="46" s="1"/>
  <c r="A610" i="46" s="1"/>
  <c r="B610" i="46" s="1"/>
  <c r="A611" i="46" s="1"/>
  <c r="B611" i="46" s="1"/>
  <c r="A612" i="46" s="1"/>
  <c r="B612" i="46" s="1"/>
  <c r="A613" i="46" s="1"/>
  <c r="B613" i="46" s="1"/>
  <c r="A614" i="46" s="1"/>
  <c r="B614" i="46" s="1"/>
  <c r="A615" i="46" s="1"/>
  <c r="B615" i="46" s="1"/>
  <c r="A616" i="46" s="1"/>
  <c r="B616" i="46" s="1"/>
  <c r="A617" i="46" s="1"/>
  <c r="B617" i="46" s="1"/>
  <c r="A618" i="46" s="1"/>
  <c r="B618" i="46" s="1"/>
  <c r="A619" i="46" s="1"/>
  <c r="B619" i="46" s="1"/>
  <c r="A620" i="46" s="1"/>
  <c r="B620" i="46" s="1"/>
  <c r="A621" i="46" s="1"/>
  <c r="B621" i="46" s="1"/>
  <c r="A622" i="46" s="1"/>
  <c r="B622" i="46" s="1"/>
  <c r="A623" i="46" s="1"/>
  <c r="B623" i="46" s="1"/>
  <c r="A624" i="46" s="1"/>
  <c r="B624" i="46" s="1"/>
  <c r="A625" i="46" s="1"/>
  <c r="B625" i="46" s="1"/>
  <c r="A626" i="46" s="1"/>
  <c r="B626" i="46" s="1"/>
  <c r="A627" i="46" s="1"/>
  <c r="B627" i="46" s="1"/>
  <c r="A628" i="46" s="1"/>
  <c r="B628" i="46" s="1"/>
  <c r="A629" i="46" s="1"/>
  <c r="B629" i="46" s="1"/>
  <c r="A630" i="46" s="1"/>
  <c r="B630" i="46" s="1"/>
  <c r="A631" i="46" s="1"/>
  <c r="B631" i="46" s="1"/>
  <c r="A632" i="46" s="1"/>
  <c r="B632" i="46" s="1"/>
  <c r="A633" i="46" s="1"/>
  <c r="B633" i="46" s="1"/>
  <c r="A634" i="46" s="1"/>
  <c r="B634" i="46" s="1"/>
  <c r="A635" i="46" s="1"/>
  <c r="B635" i="46" s="1"/>
  <c r="A636" i="46" s="1"/>
  <c r="B636" i="46" s="1"/>
  <c r="A637" i="46" s="1"/>
  <c r="B637" i="46" s="1"/>
  <c r="A638" i="46" s="1"/>
  <c r="B638" i="46" s="1"/>
  <c r="A639" i="46" s="1"/>
  <c r="B639" i="46" s="1"/>
  <c r="A640" i="46" s="1"/>
  <c r="B640" i="46" s="1"/>
  <c r="A641" i="46" s="1"/>
  <c r="B641" i="46" s="1"/>
  <c r="A642" i="46" s="1"/>
  <c r="B642" i="46" s="1"/>
  <c r="A643" i="46" s="1"/>
  <c r="B643" i="46" s="1"/>
  <c r="A644" i="46" s="1"/>
  <c r="B644" i="46" s="1"/>
  <c r="A645" i="46" s="1"/>
  <c r="B645" i="46" s="1"/>
  <c r="A646" i="46" s="1"/>
  <c r="B646" i="46" s="1"/>
  <c r="A647" i="46" s="1"/>
  <c r="B647" i="46" s="1"/>
  <c r="A648" i="46" s="1"/>
  <c r="B648" i="46" s="1"/>
  <c r="A649" i="46" s="1"/>
  <c r="B649" i="46" s="1"/>
  <c r="A650" i="46" s="1"/>
  <c r="B650" i="46" s="1"/>
  <c r="A651" i="46" s="1"/>
  <c r="B651" i="46" s="1"/>
  <c r="A652" i="46" s="1"/>
  <c r="B652" i="46" s="1"/>
  <c r="A653" i="46" s="1"/>
  <c r="B653" i="46" s="1"/>
  <c r="A654" i="46" s="1"/>
  <c r="B654" i="46" s="1"/>
  <c r="A655" i="46" s="1"/>
  <c r="B655" i="46" s="1"/>
  <c r="A656" i="46" s="1"/>
  <c r="B656" i="46" s="1"/>
  <c r="A657" i="46" s="1"/>
  <c r="B657" i="46" s="1"/>
  <c r="A658" i="46" s="1"/>
  <c r="B658" i="46" s="1"/>
  <c r="A659" i="46" s="1"/>
  <c r="B659" i="46" s="1"/>
  <c r="A660" i="46" s="1"/>
  <c r="B660" i="46" s="1"/>
  <c r="A661" i="46" s="1"/>
  <c r="B661" i="46" s="1"/>
  <c r="A662" i="46" s="1"/>
  <c r="B662" i="46" s="1"/>
  <c r="A663" i="46" s="1"/>
  <c r="B663" i="46" s="1"/>
  <c r="A664" i="46" s="1"/>
  <c r="B664" i="46" s="1"/>
  <c r="A665" i="46" s="1"/>
  <c r="B665" i="46" s="1"/>
  <c r="A666" i="46" s="1"/>
  <c r="B666" i="46" s="1"/>
  <c r="A667" i="46" s="1"/>
  <c r="B667" i="46" s="1"/>
  <c r="A668" i="46" s="1"/>
  <c r="B668" i="46" s="1"/>
  <c r="A669" i="46" s="1"/>
  <c r="B669" i="46" s="1"/>
  <c r="A670" i="46" s="1"/>
  <c r="B670" i="46" s="1"/>
  <c r="A671" i="46" s="1"/>
  <c r="B671" i="46" s="1"/>
  <c r="A672" i="46" s="1"/>
  <c r="B672" i="46" s="1"/>
  <c r="A673" i="46" s="1"/>
  <c r="B673" i="46" s="1"/>
  <c r="A674" i="46" s="1"/>
  <c r="B674" i="46" s="1"/>
  <c r="A675" i="46" s="1"/>
  <c r="B675" i="46" s="1"/>
  <c r="A676" i="46" s="1"/>
  <c r="B676" i="46" s="1"/>
  <c r="A677" i="46" s="1"/>
  <c r="B677" i="46" s="1"/>
  <c r="A678" i="46" s="1"/>
  <c r="B678" i="46" s="1"/>
  <c r="A679" i="46" s="1"/>
  <c r="B679" i="46" s="1"/>
  <c r="A680" i="46" s="1"/>
  <c r="B680" i="46" s="1"/>
  <c r="D427" i="46"/>
  <c r="E427" i="46" s="1"/>
  <c r="E426" i="46"/>
  <c r="D426" i="46"/>
  <c r="D425" i="46"/>
  <c r="E425" i="46" s="1"/>
  <c r="D424" i="46"/>
  <c r="E424" i="46" s="1"/>
  <c r="E423" i="46"/>
  <c r="D423" i="46"/>
  <c r="D422" i="46"/>
  <c r="E422" i="46" s="1"/>
  <c r="D421" i="46"/>
  <c r="E421" i="46" s="1"/>
  <c r="D420" i="46"/>
  <c r="E420" i="46" s="1"/>
  <c r="D419" i="46"/>
  <c r="E419" i="46" s="1"/>
  <c r="D418" i="46"/>
  <c r="E418" i="46" s="1"/>
  <c r="D417" i="46"/>
  <c r="E417" i="46" s="1"/>
  <c r="D416" i="46"/>
  <c r="E416" i="46" s="1"/>
  <c r="D415" i="46"/>
  <c r="E415" i="46" s="1"/>
  <c r="D414" i="46"/>
  <c r="E414" i="46" s="1"/>
  <c r="E413" i="46"/>
  <c r="D413" i="46"/>
  <c r="D412" i="46"/>
  <c r="E412" i="46" s="1"/>
  <c r="D411" i="46"/>
  <c r="E411" i="46" s="1"/>
  <c r="E410" i="46"/>
  <c r="D410" i="46"/>
  <c r="D409" i="46"/>
  <c r="E409" i="46" s="1"/>
  <c r="D408" i="46"/>
  <c r="E408" i="46" s="1"/>
  <c r="E407" i="46"/>
  <c r="D407" i="46"/>
  <c r="D406" i="46"/>
  <c r="E406" i="46" s="1"/>
  <c r="D405" i="46"/>
  <c r="E405" i="46" s="1"/>
  <c r="D404" i="46"/>
  <c r="E404" i="46" s="1"/>
  <c r="D403" i="46"/>
  <c r="E403" i="46" s="1"/>
  <c r="D402" i="46"/>
  <c r="E402" i="46" s="1"/>
  <c r="D401" i="46"/>
  <c r="E401" i="46" s="1"/>
  <c r="D400" i="46"/>
  <c r="E400" i="46" s="1"/>
  <c r="D399" i="46"/>
  <c r="E399" i="46" s="1"/>
  <c r="B399" i="46"/>
  <c r="A400" i="46" s="1"/>
  <c r="B400" i="46" s="1"/>
  <c r="A401" i="46" s="1"/>
  <c r="B401" i="46" s="1"/>
  <c r="A402" i="46" s="1"/>
  <c r="B402" i="46" s="1"/>
  <c r="A403" i="46" s="1"/>
  <c r="B403" i="46" s="1"/>
  <c r="A404" i="46" s="1"/>
  <c r="B404" i="46" s="1"/>
  <c r="A405" i="46" s="1"/>
  <c r="B405" i="46" s="1"/>
  <c r="A406" i="46" s="1"/>
  <c r="B406" i="46" s="1"/>
  <c r="A407" i="46" s="1"/>
  <c r="B407" i="46" s="1"/>
  <c r="A408" i="46" s="1"/>
  <c r="B408" i="46" s="1"/>
  <c r="A409" i="46" s="1"/>
  <c r="B409" i="46" s="1"/>
  <c r="A410" i="46" s="1"/>
  <c r="B410" i="46" s="1"/>
  <c r="A411" i="46" s="1"/>
  <c r="B411" i="46" s="1"/>
  <c r="A412" i="46" s="1"/>
  <c r="B412" i="46" s="1"/>
  <c r="A413" i="46" s="1"/>
  <c r="B413" i="46" s="1"/>
  <c r="A414" i="46" s="1"/>
  <c r="B414" i="46" s="1"/>
  <c r="A415" i="46" s="1"/>
  <c r="B415" i="46" s="1"/>
  <c r="A416" i="46" s="1"/>
  <c r="B416" i="46" s="1"/>
  <c r="A417" i="46" s="1"/>
  <c r="B417" i="46" s="1"/>
  <c r="A418" i="46" s="1"/>
  <c r="B418" i="46" s="1"/>
  <c r="A419" i="46" s="1"/>
  <c r="B419" i="46" s="1"/>
  <c r="A420" i="46" s="1"/>
  <c r="B420" i="46" s="1"/>
  <c r="A421" i="46" s="1"/>
  <c r="B421" i="46" s="1"/>
  <c r="A422" i="46" s="1"/>
  <c r="B422" i="46" s="1"/>
  <c r="A423" i="46" s="1"/>
  <c r="B423" i="46" s="1"/>
  <c r="A424" i="46" s="1"/>
  <c r="B424" i="46" s="1"/>
  <c r="A425" i="46" s="1"/>
  <c r="B425" i="46" s="1"/>
  <c r="A426" i="46" s="1"/>
  <c r="B426" i="46" s="1"/>
  <c r="A427" i="46" s="1"/>
  <c r="D398" i="46"/>
  <c r="E398" i="46" s="1"/>
  <c r="D397" i="46"/>
  <c r="E397" i="46" s="1"/>
  <c r="D396" i="46"/>
  <c r="E396" i="46" s="1"/>
  <c r="D395" i="46"/>
  <c r="E395" i="46" s="1"/>
  <c r="D394" i="46"/>
  <c r="E394" i="46" s="1"/>
  <c r="D393" i="46"/>
  <c r="E393" i="46" s="1"/>
  <c r="D392" i="46"/>
  <c r="E392" i="46" s="1"/>
  <c r="D391" i="46"/>
  <c r="E391" i="46" s="1"/>
  <c r="D390" i="46"/>
  <c r="E390" i="46" s="1"/>
  <c r="D389" i="46"/>
  <c r="E389" i="46" s="1"/>
  <c r="D388" i="46"/>
  <c r="E388" i="46" s="1"/>
  <c r="D387" i="46"/>
  <c r="E387" i="46" s="1"/>
  <c r="D386" i="46"/>
  <c r="E386" i="46" s="1"/>
  <c r="D385" i="46"/>
  <c r="E385" i="46" s="1"/>
  <c r="D384" i="46"/>
  <c r="E384" i="46" s="1"/>
  <c r="D383" i="46"/>
  <c r="E383" i="46" s="1"/>
  <c r="D382" i="46"/>
  <c r="E382" i="46" s="1"/>
  <c r="D381" i="46"/>
  <c r="E381" i="46" s="1"/>
  <c r="D380" i="46"/>
  <c r="E380" i="46" s="1"/>
  <c r="D379" i="46"/>
  <c r="E379" i="46" s="1"/>
  <c r="D378" i="46"/>
  <c r="E378" i="46" s="1"/>
  <c r="D377" i="46"/>
  <c r="E377" i="46" s="1"/>
  <c r="D376" i="46"/>
  <c r="E376" i="46" s="1"/>
  <c r="D375" i="46"/>
  <c r="E375" i="46" s="1"/>
  <c r="D374" i="46"/>
  <c r="E374" i="46" s="1"/>
  <c r="D373" i="46"/>
  <c r="E373" i="46" s="1"/>
  <c r="D372" i="46"/>
  <c r="E372" i="46" s="1"/>
  <c r="D371" i="46"/>
  <c r="E371" i="46" s="1"/>
  <c r="D370" i="46"/>
  <c r="E370" i="46" s="1"/>
  <c r="D369" i="46"/>
  <c r="E369" i="46" s="1"/>
  <c r="D368" i="46"/>
  <c r="E368" i="46" s="1"/>
  <c r="D367" i="46"/>
  <c r="E367" i="46" s="1"/>
  <c r="D366" i="46"/>
  <c r="E366" i="46" s="1"/>
  <c r="D365" i="46"/>
  <c r="E365" i="46" s="1"/>
  <c r="D364" i="46"/>
  <c r="E364" i="46" s="1"/>
  <c r="D363" i="46"/>
  <c r="E363" i="46" s="1"/>
  <c r="D362" i="46"/>
  <c r="E362" i="46" s="1"/>
  <c r="D361" i="46"/>
  <c r="E361" i="46" s="1"/>
  <c r="D360" i="46"/>
  <c r="E360" i="46" s="1"/>
  <c r="D359" i="46"/>
  <c r="E359" i="46" s="1"/>
  <c r="D358" i="46"/>
  <c r="E358" i="46" s="1"/>
  <c r="D357" i="46"/>
  <c r="E357" i="46" s="1"/>
  <c r="D356" i="46"/>
  <c r="E356" i="46" s="1"/>
  <c r="D355" i="46"/>
  <c r="E355" i="46" s="1"/>
  <c r="D354" i="46"/>
  <c r="E354" i="46" s="1"/>
  <c r="D353" i="46"/>
  <c r="E353" i="46" s="1"/>
  <c r="D352" i="46"/>
  <c r="E352" i="46" s="1"/>
  <c r="D351" i="46"/>
  <c r="E351" i="46" s="1"/>
  <c r="D350" i="46"/>
  <c r="E350" i="46" s="1"/>
  <c r="D349" i="46"/>
  <c r="E349" i="46" s="1"/>
  <c r="D348" i="46"/>
  <c r="E348" i="46" s="1"/>
  <c r="D347" i="46"/>
  <c r="E347" i="46" s="1"/>
  <c r="D346" i="46"/>
  <c r="E346" i="46" s="1"/>
  <c r="D345" i="46"/>
  <c r="E345" i="46" s="1"/>
  <c r="D344" i="46"/>
  <c r="E344" i="46" s="1"/>
  <c r="D343" i="46"/>
  <c r="E343" i="46" s="1"/>
  <c r="D342" i="46"/>
  <c r="E342" i="46" s="1"/>
  <c r="D341" i="46"/>
  <c r="E341" i="46" s="1"/>
  <c r="D340" i="46"/>
  <c r="E340" i="46" s="1"/>
  <c r="E339" i="46"/>
  <c r="D339" i="46"/>
  <c r="D338" i="46"/>
  <c r="E338" i="46" s="1"/>
  <c r="E337" i="46"/>
  <c r="E336" i="46"/>
  <c r="D335" i="46"/>
  <c r="E335" i="46" s="1"/>
  <c r="E334" i="46"/>
  <c r="D334" i="46"/>
  <c r="D333" i="46"/>
  <c r="E333" i="46" s="1"/>
  <c r="D332" i="46"/>
  <c r="E332" i="46" s="1"/>
  <c r="D331" i="46"/>
  <c r="E331" i="46" s="1"/>
  <c r="D330" i="46"/>
  <c r="E330" i="46" s="1"/>
  <c r="D329" i="46"/>
  <c r="E329" i="46" s="1"/>
  <c r="D328" i="46"/>
  <c r="E328" i="46" s="1"/>
  <c r="D327" i="46"/>
  <c r="E327" i="46" s="1"/>
  <c r="D326" i="46"/>
  <c r="E326" i="46" s="1"/>
  <c r="D325" i="46"/>
  <c r="E325" i="46" s="1"/>
  <c r="D324" i="46"/>
  <c r="E324" i="46" s="1"/>
  <c r="D323" i="46"/>
  <c r="E323" i="46" s="1"/>
  <c r="D322" i="46"/>
  <c r="E322" i="46" s="1"/>
  <c r="D321" i="46"/>
  <c r="E321" i="46" s="1"/>
  <c r="D320" i="46"/>
  <c r="E320" i="46" s="1"/>
  <c r="D319" i="46"/>
  <c r="E319" i="46" s="1"/>
  <c r="A319" i="46"/>
  <c r="B319" i="46" s="1"/>
  <c r="A320" i="46" s="1"/>
  <c r="B320" i="46" s="1"/>
  <c r="A321" i="46" s="1"/>
  <c r="B321" i="46" s="1"/>
  <c r="A322" i="46" s="1"/>
  <c r="B322" i="46" s="1"/>
  <c r="A323" i="46" s="1"/>
  <c r="B323" i="46" s="1"/>
  <c r="A324" i="46" s="1"/>
  <c r="B324" i="46" s="1"/>
  <c r="A325" i="46" s="1"/>
  <c r="B325" i="46" s="1"/>
  <c r="A326" i="46" s="1"/>
  <c r="B326" i="46" s="1"/>
  <c r="A327" i="46" s="1"/>
  <c r="B327" i="46" s="1"/>
  <c r="A328" i="46" s="1"/>
  <c r="B328" i="46" s="1"/>
  <c r="A329" i="46" s="1"/>
  <c r="B329" i="46" s="1"/>
  <c r="A330" i="46" s="1"/>
  <c r="B330" i="46" s="1"/>
  <c r="A331" i="46" s="1"/>
  <c r="B331" i="46" s="1"/>
  <c r="A332" i="46" s="1"/>
  <c r="B332" i="46" s="1"/>
  <c r="A333" i="46" s="1"/>
  <c r="B333" i="46" s="1"/>
  <c r="A334" i="46" s="1"/>
  <c r="B334" i="46" s="1"/>
  <c r="A335" i="46" s="1"/>
  <c r="B335" i="46" s="1"/>
  <c r="A336" i="46" s="1"/>
  <c r="B336" i="46" s="1"/>
  <c r="A337" i="46" s="1"/>
  <c r="B337" i="46" s="1"/>
  <c r="A338" i="46" s="1"/>
  <c r="B338" i="46" s="1"/>
  <c r="A339" i="46" s="1"/>
  <c r="B339" i="46" s="1"/>
  <c r="A340" i="46" s="1"/>
  <c r="B340" i="46" s="1"/>
  <c r="A341" i="46" s="1"/>
  <c r="B341" i="46" s="1"/>
  <c r="A342" i="46" s="1"/>
  <c r="B342" i="46" s="1"/>
  <c r="A343" i="46" s="1"/>
  <c r="B343" i="46" s="1"/>
  <c r="A344" i="46" s="1"/>
  <c r="B344" i="46" s="1"/>
  <c r="A345" i="46" s="1"/>
  <c r="B345" i="46" s="1"/>
  <c r="A346" i="46" s="1"/>
  <c r="B346" i="46" s="1"/>
  <c r="A347" i="46" s="1"/>
  <c r="B347" i="46" s="1"/>
  <c r="A348" i="46" s="1"/>
  <c r="B348" i="46" s="1"/>
  <c r="A349" i="46" s="1"/>
  <c r="B349" i="46" s="1"/>
  <c r="A350" i="46" s="1"/>
  <c r="B350" i="46" s="1"/>
  <c r="A351" i="46" s="1"/>
  <c r="D318" i="46"/>
  <c r="E318" i="46" s="1"/>
  <c r="D317" i="46"/>
  <c r="E317" i="46" s="1"/>
  <c r="D316" i="46"/>
  <c r="E316" i="46" s="1"/>
  <c r="D315" i="46"/>
  <c r="E315" i="46" s="1"/>
  <c r="D314" i="46"/>
  <c r="E314" i="46" s="1"/>
  <c r="A314" i="46"/>
  <c r="B314" i="46" s="1"/>
  <c r="A315" i="46" s="1"/>
  <c r="B315" i="46" s="1"/>
  <c r="A316" i="46" s="1"/>
  <c r="B316" i="46" s="1"/>
  <c r="A317" i="46" s="1"/>
  <c r="B317" i="46" s="1"/>
  <c r="A318" i="46" s="1"/>
  <c r="D313" i="46"/>
  <c r="E313" i="46" s="1"/>
  <c r="D312" i="46"/>
  <c r="E312" i="46" s="1"/>
  <c r="D311" i="46"/>
  <c r="E311" i="46" s="1"/>
  <c r="A311" i="46"/>
  <c r="B311" i="46" s="1"/>
  <c r="A312" i="46" s="1"/>
  <c r="B312" i="46" s="1"/>
  <c r="A313" i="46" s="1"/>
  <c r="D310" i="46"/>
  <c r="E310" i="46" s="1"/>
  <c r="D309" i="46"/>
  <c r="E309" i="46" s="1"/>
  <c r="D308" i="46"/>
  <c r="E308" i="46" s="1"/>
  <c r="D307" i="46"/>
  <c r="E307" i="46" s="1"/>
  <c r="D306" i="46"/>
  <c r="E306" i="46" s="1"/>
  <c r="D305" i="46"/>
  <c r="E305" i="46" s="1"/>
  <c r="D304" i="46"/>
  <c r="E304" i="46" s="1"/>
  <c r="D303" i="46"/>
  <c r="E303" i="46" s="1"/>
  <c r="E302" i="46"/>
  <c r="D302" i="46"/>
  <c r="D301" i="46"/>
  <c r="E301" i="46" s="1"/>
  <c r="D300" i="46"/>
  <c r="E300" i="46" s="1"/>
  <c r="D299" i="46"/>
  <c r="E299" i="46" s="1"/>
  <c r="D298" i="46"/>
  <c r="E298" i="46" s="1"/>
  <c r="D297" i="46"/>
  <c r="E297" i="46" s="1"/>
  <c r="D296" i="46"/>
  <c r="E296" i="46" s="1"/>
  <c r="D295" i="46"/>
  <c r="E295" i="46" s="1"/>
  <c r="D294" i="46"/>
  <c r="E294" i="46" s="1"/>
  <c r="D293" i="46"/>
  <c r="E293" i="46" s="1"/>
  <c r="D292" i="46"/>
  <c r="E292" i="46" s="1"/>
  <c r="D291" i="46"/>
  <c r="E291" i="46" s="1"/>
  <c r="D290" i="46"/>
  <c r="E290" i="46" s="1"/>
  <c r="D289" i="46"/>
  <c r="E289" i="46" s="1"/>
  <c r="A289" i="46"/>
  <c r="B289" i="46" s="1"/>
  <c r="A290" i="46" s="1"/>
  <c r="B290" i="46" s="1"/>
  <c r="A291" i="46" s="1"/>
  <c r="B291" i="46" s="1"/>
  <c r="A292" i="46" s="1"/>
  <c r="B292" i="46" s="1"/>
  <c r="A293" i="46" s="1"/>
  <c r="B293" i="46" s="1"/>
  <c r="A294" i="46" s="1"/>
  <c r="B294" i="46" s="1"/>
  <c r="A295" i="46" s="1"/>
  <c r="B295" i="46" s="1"/>
  <c r="A296" i="46" s="1"/>
  <c r="B296" i="46" s="1"/>
  <c r="A297" i="46" s="1"/>
  <c r="B297" i="46" s="1"/>
  <c r="A298" i="46" s="1"/>
  <c r="B298" i="46" s="1"/>
  <c r="A299" i="46" s="1"/>
  <c r="B299" i="46" s="1"/>
  <c r="A300" i="46" s="1"/>
  <c r="B300" i="46" s="1"/>
  <c r="A301" i="46" s="1"/>
  <c r="B301" i="46" s="1"/>
  <c r="A302" i="46" s="1"/>
  <c r="B302" i="46" s="1"/>
  <c r="A303" i="46" s="1"/>
  <c r="B303" i="46" s="1"/>
  <c r="A304" i="46" s="1"/>
  <c r="B304" i="46" s="1"/>
  <c r="A305" i="46" s="1"/>
  <c r="B305" i="46" s="1"/>
  <c r="A306" i="46" s="1"/>
  <c r="B306" i="46" s="1"/>
  <c r="A307" i="46" s="1"/>
  <c r="B307" i="46" s="1"/>
  <c r="A308" i="46" s="1"/>
  <c r="B308" i="46" s="1"/>
  <c r="A309" i="46" s="1"/>
  <c r="B309" i="46" s="1"/>
  <c r="A310" i="46" s="1"/>
  <c r="E288" i="46"/>
  <c r="D288" i="46"/>
  <c r="D287" i="46"/>
  <c r="E287" i="46" s="1"/>
  <c r="D286" i="46"/>
  <c r="E286" i="46" s="1"/>
  <c r="E285" i="46"/>
  <c r="D285" i="46"/>
  <c r="D284" i="46"/>
  <c r="E284" i="46" s="1"/>
  <c r="D283" i="46"/>
  <c r="E283" i="46" s="1"/>
  <c r="D282" i="46"/>
  <c r="E282" i="46" s="1"/>
  <c r="E281" i="46"/>
  <c r="D281" i="46"/>
  <c r="E280" i="46"/>
  <c r="D280" i="46"/>
  <c r="D279" i="46"/>
  <c r="E279" i="46" s="1"/>
  <c r="D278" i="46"/>
  <c r="E278" i="46" s="1"/>
  <c r="E277" i="46"/>
  <c r="D277" i="46"/>
  <c r="E276" i="46"/>
  <c r="D276" i="46"/>
  <c r="A276" i="46"/>
  <c r="B276" i="46" s="1"/>
  <c r="A277" i="46" s="1"/>
  <c r="B277" i="46" s="1"/>
  <c r="A278" i="46" s="1"/>
  <c r="B278" i="46" s="1"/>
  <c r="A279" i="46" s="1"/>
  <c r="B279" i="46" s="1"/>
  <c r="A280" i="46" s="1"/>
  <c r="B280" i="46" s="1"/>
  <c r="A281" i="46" s="1"/>
  <c r="B281" i="46" s="1"/>
  <c r="A282" i="46" s="1"/>
  <c r="B282" i="46" s="1"/>
  <c r="A283" i="46" s="1"/>
  <c r="B283" i="46" s="1"/>
  <c r="A284" i="46" s="1"/>
  <c r="B284" i="46" s="1"/>
  <c r="A285" i="46" s="1"/>
  <c r="B285" i="46" s="1"/>
  <c r="A286" i="46" s="1"/>
  <c r="B286" i="46" s="1"/>
  <c r="A287" i="46" s="1"/>
  <c r="B287" i="46" s="1"/>
  <c r="A288" i="46" s="1"/>
  <c r="D275" i="46"/>
  <c r="E275" i="46" s="1"/>
  <c r="D274" i="46"/>
  <c r="E274" i="46" s="1"/>
  <c r="D273" i="46"/>
  <c r="E273" i="46" s="1"/>
  <c r="D272" i="46"/>
  <c r="E272" i="46" s="1"/>
  <c r="D271" i="46"/>
  <c r="E271" i="46" s="1"/>
  <c r="D270" i="46"/>
  <c r="E270" i="46" s="1"/>
  <c r="D269" i="46"/>
  <c r="E269" i="46" s="1"/>
  <c r="D268" i="46"/>
  <c r="E268" i="46" s="1"/>
  <c r="D267" i="46"/>
  <c r="E267" i="46" s="1"/>
  <c r="D266" i="46"/>
  <c r="E266" i="46" s="1"/>
  <c r="D265" i="46"/>
  <c r="E265" i="46" s="1"/>
  <c r="D264" i="46"/>
  <c r="E264" i="46" s="1"/>
  <c r="D263" i="46"/>
  <c r="E263" i="46" s="1"/>
  <c r="A263" i="46"/>
  <c r="B263" i="46" s="1"/>
  <c r="A264" i="46" s="1"/>
  <c r="B264" i="46" s="1"/>
  <c r="A265" i="46" s="1"/>
  <c r="B265" i="46" s="1"/>
  <c r="A266" i="46" s="1"/>
  <c r="B266" i="46" s="1"/>
  <c r="A267" i="46" s="1"/>
  <c r="B267" i="46" s="1"/>
  <c r="A268" i="46" s="1"/>
  <c r="B268" i="46" s="1"/>
  <c r="A269" i="46" s="1"/>
  <c r="B269" i="46" s="1"/>
  <c r="A270" i="46" s="1"/>
  <c r="B270" i="46" s="1"/>
  <c r="A271" i="46" s="1"/>
  <c r="B271" i="46" s="1"/>
  <c r="A272" i="46" s="1"/>
  <c r="B272" i="46" s="1"/>
  <c r="A273" i="46" s="1"/>
  <c r="B273" i="46" s="1"/>
  <c r="A274" i="46" s="1"/>
  <c r="B274" i="46" s="1"/>
  <c r="A275" i="46" s="1"/>
  <c r="D262" i="46"/>
  <c r="E262" i="46" s="1"/>
  <c r="E261" i="46"/>
  <c r="D261" i="46"/>
  <c r="E260" i="46"/>
  <c r="D260" i="46"/>
  <c r="E259" i="46"/>
  <c r="D259" i="46"/>
  <c r="E258" i="46"/>
  <c r="D258" i="46"/>
  <c r="E257" i="46"/>
  <c r="D257" i="46"/>
  <c r="E256" i="46"/>
  <c r="D256" i="46"/>
  <c r="E255" i="46"/>
  <c r="D255" i="46"/>
  <c r="E254" i="46"/>
  <c r="D254" i="46"/>
  <c r="E253" i="46"/>
  <c r="D253" i="46"/>
  <c r="E252" i="46"/>
  <c r="D252" i="46"/>
  <c r="E251" i="46"/>
  <c r="D251" i="46"/>
  <c r="E250" i="46"/>
  <c r="D250" i="46"/>
  <c r="B250" i="46"/>
  <c r="A251" i="46" s="1"/>
  <c r="B251" i="46" s="1"/>
  <c r="A252" i="46" s="1"/>
  <c r="B252" i="46" s="1"/>
  <c r="A253" i="46" s="1"/>
  <c r="B253" i="46" s="1"/>
  <c r="A254" i="46" s="1"/>
  <c r="B254" i="46" s="1"/>
  <c r="A255" i="46" s="1"/>
  <c r="B255" i="46" s="1"/>
  <c r="A256" i="46" s="1"/>
  <c r="B256" i="46" s="1"/>
  <c r="A257" i="46" s="1"/>
  <c r="B257" i="46" s="1"/>
  <c r="A258" i="46" s="1"/>
  <c r="B258" i="46" s="1"/>
  <c r="A259" i="46" s="1"/>
  <c r="B259" i="46" s="1"/>
  <c r="A260" i="46" s="1"/>
  <c r="B260" i="46" s="1"/>
  <c r="A261" i="46" s="1"/>
  <c r="B261" i="46" s="1"/>
  <c r="A262" i="46" s="1"/>
  <c r="A250" i="46"/>
  <c r="E249" i="46"/>
  <c r="D249" i="46"/>
  <c r="E248" i="46"/>
  <c r="D248" i="46"/>
  <c r="E247" i="46"/>
  <c r="D247" i="46"/>
  <c r="D246" i="46"/>
  <c r="E246" i="46" s="1"/>
  <c r="D245" i="46"/>
  <c r="E245" i="46" s="1"/>
  <c r="E244" i="46"/>
  <c r="D244" i="46"/>
  <c r="D243" i="46"/>
  <c r="E243" i="46" s="1"/>
  <c r="D242" i="46"/>
  <c r="E242" i="46" s="1"/>
  <c r="E241" i="46"/>
  <c r="D241" i="46"/>
  <c r="E240" i="46"/>
  <c r="D240" i="46"/>
  <c r="D239" i="46"/>
  <c r="E239" i="46" s="1"/>
  <c r="D238" i="46"/>
  <c r="E238" i="46" s="1"/>
  <c r="E237" i="46"/>
  <c r="D237" i="46"/>
  <c r="E236" i="46"/>
  <c r="D236" i="46"/>
  <c r="D235" i="46"/>
  <c r="E235" i="46" s="1"/>
  <c r="A235" i="46"/>
  <c r="B235" i="46" s="1"/>
  <c r="A236" i="46" s="1"/>
  <c r="B236" i="46" s="1"/>
  <c r="A237" i="46" s="1"/>
  <c r="B237" i="46" s="1"/>
  <c r="A238" i="46" s="1"/>
  <c r="B238" i="46" s="1"/>
  <c r="A239" i="46" s="1"/>
  <c r="B239" i="46" s="1"/>
  <c r="A240" i="46" s="1"/>
  <c r="B240" i="46" s="1"/>
  <c r="A241" i="46" s="1"/>
  <c r="B241" i="46" s="1"/>
  <c r="A242" i="46" s="1"/>
  <c r="B242" i="46" s="1"/>
  <c r="A243" i="46" s="1"/>
  <c r="B243" i="46" s="1"/>
  <c r="A244" i="46" s="1"/>
  <c r="B244" i="46" s="1"/>
  <c r="A245" i="46" s="1"/>
  <c r="B245" i="46" s="1"/>
  <c r="A246" i="46" s="1"/>
  <c r="B246" i="46" s="1"/>
  <c r="A247" i="46" s="1"/>
  <c r="B247" i="46" s="1"/>
  <c r="A248" i="46" s="1"/>
  <c r="B248" i="46" s="1"/>
  <c r="A249" i="46" s="1"/>
  <c r="D234" i="46"/>
  <c r="E234" i="46" s="1"/>
  <c r="D233" i="46"/>
  <c r="E233" i="46" s="1"/>
  <c r="E232" i="46"/>
  <c r="D232" i="46"/>
  <c r="D231" i="46"/>
  <c r="E231" i="46" s="1"/>
  <c r="D230" i="46"/>
  <c r="E230" i="46" s="1"/>
  <c r="D229" i="46"/>
  <c r="E229" i="46" s="1"/>
  <c r="D228" i="46"/>
  <c r="E228" i="46" s="1"/>
  <c r="D227" i="46"/>
  <c r="E227" i="46" s="1"/>
  <c r="E226" i="46"/>
  <c r="D226" i="46"/>
  <c r="E225" i="46"/>
  <c r="D225" i="46"/>
  <c r="E224" i="46"/>
  <c r="D224" i="46"/>
  <c r="D223" i="46"/>
  <c r="E223" i="46" s="1"/>
  <c r="D222" i="46"/>
  <c r="E222" i="46" s="1"/>
  <c r="E221" i="46"/>
  <c r="D221" i="46"/>
  <c r="D220" i="46"/>
  <c r="E220" i="46" s="1"/>
  <c r="D219" i="46"/>
  <c r="E219" i="46" s="1"/>
  <c r="D218" i="46"/>
  <c r="E218" i="46" s="1"/>
  <c r="D217" i="46"/>
  <c r="E217" i="46" s="1"/>
  <c r="A217" i="46"/>
  <c r="B217" i="46" s="1"/>
  <c r="A218" i="46" s="1"/>
  <c r="B218" i="46" s="1"/>
  <c r="A219" i="46" s="1"/>
  <c r="B219" i="46" s="1"/>
  <c r="A220" i="46" s="1"/>
  <c r="B220" i="46" s="1"/>
  <c r="A221" i="46" s="1"/>
  <c r="B221" i="46" s="1"/>
  <c r="A222" i="46" s="1"/>
  <c r="B222" i="46" s="1"/>
  <c r="A223" i="46" s="1"/>
  <c r="B223" i="46" s="1"/>
  <c r="A224" i="46" s="1"/>
  <c r="B224" i="46" s="1"/>
  <c r="A225" i="46" s="1"/>
  <c r="B225" i="46" s="1"/>
  <c r="A226" i="46" s="1"/>
  <c r="B226" i="46" s="1"/>
  <c r="A227" i="46" s="1"/>
  <c r="B227" i="46" s="1"/>
  <c r="A228" i="46" s="1"/>
  <c r="B228" i="46" s="1"/>
  <c r="A229" i="46" s="1"/>
  <c r="B229" i="46" s="1"/>
  <c r="A230" i="46" s="1"/>
  <c r="B230" i="46" s="1"/>
  <c r="A231" i="46" s="1"/>
  <c r="B231" i="46" s="1"/>
  <c r="A232" i="46" s="1"/>
  <c r="B232" i="46" s="1"/>
  <c r="A233" i="46" s="1"/>
  <c r="B233" i="46" s="1"/>
  <c r="A234" i="46" s="1"/>
  <c r="D216" i="46"/>
  <c r="E216" i="46" s="1"/>
  <c r="D215" i="46"/>
  <c r="E215" i="46" s="1"/>
  <c r="D214" i="46"/>
  <c r="E214" i="46" s="1"/>
  <c r="D213" i="46"/>
  <c r="E213" i="46" s="1"/>
  <c r="D212" i="46"/>
  <c r="E212" i="46" s="1"/>
  <c r="D211" i="46"/>
  <c r="E211" i="46" s="1"/>
  <c r="D210" i="46"/>
  <c r="E210" i="46" s="1"/>
  <c r="D209" i="46"/>
  <c r="E209" i="46" s="1"/>
  <c r="D208" i="46"/>
  <c r="E208" i="46" s="1"/>
  <c r="D207" i="46"/>
  <c r="E207" i="46" s="1"/>
  <c r="D206" i="46"/>
  <c r="E206" i="46" s="1"/>
  <c r="D205" i="46"/>
  <c r="E205" i="46" s="1"/>
  <c r="D204" i="46"/>
  <c r="E204" i="46" s="1"/>
  <c r="D203" i="46"/>
  <c r="E203" i="46" s="1"/>
  <c r="D202" i="46"/>
  <c r="E202" i="46" s="1"/>
  <c r="D201" i="46"/>
  <c r="E201" i="46" s="1"/>
  <c r="D200" i="46"/>
  <c r="E200" i="46" s="1"/>
  <c r="D199" i="46"/>
  <c r="E199" i="46" s="1"/>
  <c r="D198" i="46"/>
  <c r="E198" i="46" s="1"/>
  <c r="D197" i="46"/>
  <c r="E197" i="46" s="1"/>
  <c r="D196" i="46"/>
  <c r="E196" i="46" s="1"/>
  <c r="D195" i="46"/>
  <c r="E195" i="46" s="1"/>
  <c r="D194" i="46"/>
  <c r="E194" i="46" s="1"/>
  <c r="D193" i="46"/>
  <c r="E193" i="46" s="1"/>
  <c r="D192" i="46"/>
  <c r="E192" i="46" s="1"/>
  <c r="D191" i="46"/>
  <c r="E191" i="46" s="1"/>
  <c r="D190" i="46"/>
  <c r="E190" i="46" s="1"/>
  <c r="D189" i="46"/>
  <c r="E189" i="46" s="1"/>
  <c r="D188" i="46"/>
  <c r="E188" i="46" s="1"/>
  <c r="D187" i="46"/>
  <c r="E187" i="46" s="1"/>
  <c r="D186" i="46"/>
  <c r="E186" i="46" s="1"/>
  <c r="E185" i="46"/>
  <c r="D185" i="46"/>
  <c r="D184" i="46"/>
  <c r="E184" i="46" s="1"/>
  <c r="D183" i="46"/>
  <c r="E183" i="46" s="1"/>
  <c r="D182" i="46"/>
  <c r="E182" i="46" s="1"/>
  <c r="E181" i="46"/>
  <c r="D181" i="46"/>
  <c r="D180" i="46"/>
  <c r="E180" i="46" s="1"/>
  <c r="D179" i="46"/>
  <c r="E179" i="46" s="1"/>
  <c r="D178" i="46"/>
  <c r="E178" i="46" s="1"/>
  <c r="E177" i="46"/>
  <c r="D177" i="46"/>
  <c r="D176" i="46"/>
  <c r="E176" i="46" s="1"/>
  <c r="D175" i="46"/>
  <c r="E175" i="46" s="1"/>
  <c r="D174" i="46"/>
  <c r="E174" i="46" s="1"/>
  <c r="E173" i="46"/>
  <c r="D173" i="46"/>
  <c r="D172" i="46"/>
  <c r="E172" i="46" s="1"/>
  <c r="E171" i="46"/>
  <c r="E170" i="46"/>
  <c r="E169" i="46"/>
  <c r="E168" i="46"/>
  <c r="E167" i="46"/>
  <c r="E166" i="46"/>
  <c r="E165" i="46"/>
  <c r="E164" i="46"/>
  <c r="E163" i="46"/>
  <c r="E162" i="46"/>
  <c r="E161" i="46"/>
  <c r="E160" i="46"/>
  <c r="E159" i="46"/>
  <c r="E158" i="46"/>
  <c r="E157" i="46"/>
  <c r="E156" i="46"/>
  <c r="E155" i="46"/>
  <c r="E154" i="46"/>
  <c r="E153" i="46"/>
  <c r="E152" i="46"/>
  <c r="E151" i="46"/>
  <c r="E150" i="46"/>
  <c r="E149" i="46"/>
  <c r="E148" i="46"/>
  <c r="E147" i="46"/>
  <c r="E146" i="46"/>
  <c r="E145" i="46"/>
  <c r="E144" i="46"/>
  <c r="E143" i="46"/>
  <c r="E142" i="46"/>
  <c r="E141" i="46"/>
  <c r="E140" i="46"/>
  <c r="E139" i="46"/>
  <c r="E138" i="46"/>
  <c r="E137" i="46"/>
  <c r="E136" i="46"/>
  <c r="E135" i="46"/>
  <c r="E134" i="46"/>
  <c r="E133" i="46"/>
  <c r="E132" i="46"/>
  <c r="E131" i="46"/>
  <c r="E130" i="46"/>
  <c r="E129" i="46"/>
  <c r="E128" i="46"/>
  <c r="D127" i="46"/>
  <c r="E127" i="46" s="1"/>
  <c r="D126" i="46"/>
  <c r="E126" i="46" s="1"/>
  <c r="E125" i="46"/>
  <c r="D125" i="46"/>
  <c r="D124" i="46"/>
  <c r="E124" i="46" s="1"/>
  <c r="D123" i="46"/>
  <c r="E123" i="46" s="1"/>
  <c r="E122" i="46"/>
  <c r="D122" i="46"/>
  <c r="D121" i="46"/>
  <c r="E121" i="46" s="1"/>
  <c r="D120" i="46"/>
  <c r="E120" i="46" s="1"/>
  <c r="E119" i="46"/>
  <c r="D119" i="46"/>
  <c r="D118" i="46"/>
  <c r="E118" i="46" s="1"/>
  <c r="D117" i="46"/>
  <c r="E117" i="46" s="1"/>
  <c r="D116" i="46"/>
  <c r="E116" i="46" s="1"/>
  <c r="D115" i="46"/>
  <c r="E115" i="46" s="1"/>
  <c r="D114" i="46"/>
  <c r="E114" i="46" s="1"/>
  <c r="D113" i="46"/>
  <c r="E113" i="46" s="1"/>
  <c r="D112" i="46"/>
  <c r="E112" i="46" s="1"/>
  <c r="D111" i="46"/>
  <c r="E111" i="46" s="1"/>
  <c r="D110" i="46"/>
  <c r="E110" i="46" s="1"/>
  <c r="E109" i="46"/>
  <c r="D109" i="46"/>
  <c r="D108" i="46"/>
  <c r="E108" i="46" s="1"/>
  <c r="D107" i="46"/>
  <c r="E107" i="46" s="1"/>
  <c r="E106" i="46"/>
  <c r="D106" i="46"/>
  <c r="D105" i="46"/>
  <c r="E105" i="46" s="1"/>
  <c r="D104" i="46"/>
  <c r="E104" i="46" s="1"/>
  <c r="E103" i="46"/>
  <c r="D103" i="46"/>
  <c r="D102" i="46"/>
  <c r="E102" i="46" s="1"/>
  <c r="D101" i="46"/>
  <c r="E101" i="46" s="1"/>
  <c r="D100" i="46"/>
  <c r="E100" i="46" s="1"/>
  <c r="D99" i="46"/>
  <c r="E99" i="46" s="1"/>
  <c r="D98" i="46"/>
  <c r="E98" i="46" s="1"/>
  <c r="D97" i="46"/>
  <c r="E97" i="46" s="1"/>
  <c r="D96" i="46"/>
  <c r="E96" i="46" s="1"/>
  <c r="D95" i="46"/>
  <c r="E95" i="46" s="1"/>
  <c r="D94" i="46"/>
  <c r="E94" i="46" s="1"/>
  <c r="E93" i="46"/>
  <c r="D93" i="46"/>
  <c r="D92" i="46"/>
  <c r="E92" i="46" s="1"/>
  <c r="D91" i="46"/>
  <c r="E91" i="46" s="1"/>
  <c r="E90" i="46"/>
  <c r="D90" i="46"/>
  <c r="D89" i="46"/>
  <c r="E89" i="46" s="1"/>
  <c r="D88" i="46"/>
  <c r="E88" i="46" s="1"/>
  <c r="E87" i="46"/>
  <c r="D87" i="46"/>
  <c r="D86" i="46"/>
  <c r="E86" i="46" s="1"/>
  <c r="D85" i="46"/>
  <c r="E85" i="46" s="1"/>
  <c r="D84" i="46"/>
  <c r="E84" i="46" s="1"/>
  <c r="D83" i="46"/>
  <c r="E83" i="46" s="1"/>
  <c r="D82" i="46"/>
  <c r="E82" i="46" s="1"/>
  <c r="D81" i="46"/>
  <c r="E81" i="46" s="1"/>
  <c r="D80" i="46"/>
  <c r="E80" i="46" s="1"/>
  <c r="D79" i="46"/>
  <c r="E79" i="46" s="1"/>
  <c r="D78" i="46"/>
  <c r="E78" i="46" s="1"/>
  <c r="E77" i="46"/>
  <c r="D77" i="46"/>
  <c r="D76" i="46"/>
  <c r="E76" i="46" s="1"/>
  <c r="D75" i="46"/>
  <c r="E75" i="46" s="1"/>
  <c r="E74" i="46"/>
  <c r="D74" i="46"/>
  <c r="D73" i="46"/>
  <c r="E73" i="46" s="1"/>
  <c r="D72" i="46"/>
  <c r="E72" i="46" s="1"/>
  <c r="E71" i="46"/>
  <c r="D71" i="46"/>
  <c r="D70" i="46"/>
  <c r="E70" i="46" s="1"/>
  <c r="D69" i="46"/>
  <c r="E69" i="46" s="1"/>
  <c r="D68" i="46"/>
  <c r="E68" i="46" s="1"/>
  <c r="D67" i="46"/>
  <c r="E67" i="46" s="1"/>
  <c r="D66" i="46"/>
  <c r="E66" i="46" s="1"/>
  <c r="D65" i="46"/>
  <c r="E65" i="46" s="1"/>
  <c r="D64" i="46"/>
  <c r="E64" i="46" s="1"/>
  <c r="D63" i="46"/>
  <c r="E63" i="46" s="1"/>
  <c r="D62" i="46"/>
  <c r="E62" i="46" s="1"/>
  <c r="E61" i="46"/>
  <c r="D61" i="46"/>
  <c r="D60" i="46"/>
  <c r="E60" i="46" s="1"/>
  <c r="D59" i="46"/>
  <c r="E59" i="46" s="1"/>
  <c r="E58" i="46"/>
  <c r="D58" i="46"/>
  <c r="D57" i="46"/>
  <c r="E57" i="46" s="1"/>
  <c r="D56" i="46"/>
  <c r="E56" i="46" s="1"/>
  <c r="E55" i="46"/>
  <c r="D55" i="46"/>
  <c r="D54" i="46"/>
  <c r="E54" i="46" s="1"/>
  <c r="D53" i="46"/>
  <c r="E53" i="46" s="1"/>
  <c r="D52" i="46"/>
  <c r="E52" i="46" s="1"/>
  <c r="D51" i="46"/>
  <c r="E51" i="46" s="1"/>
  <c r="D50" i="46"/>
  <c r="E50" i="46" s="1"/>
  <c r="D49" i="46"/>
  <c r="E49" i="46" s="1"/>
  <c r="D48" i="46"/>
  <c r="E48" i="46" s="1"/>
  <c r="D47" i="46"/>
  <c r="E47" i="46" s="1"/>
  <c r="D46" i="46"/>
  <c r="E46" i="46" s="1"/>
  <c r="E45" i="46"/>
  <c r="D45" i="46"/>
  <c r="D44" i="46"/>
  <c r="E44" i="46" s="1"/>
  <c r="D43" i="46"/>
  <c r="E43" i="46" s="1"/>
  <c r="E42" i="46"/>
  <c r="D42" i="46"/>
  <c r="D41" i="46"/>
  <c r="E41" i="46" s="1"/>
  <c r="D40" i="46"/>
  <c r="E40" i="46" s="1"/>
  <c r="E39" i="46"/>
  <c r="D39" i="46"/>
  <c r="D38" i="46"/>
  <c r="E38" i="46" s="1"/>
  <c r="D37" i="46"/>
  <c r="E37" i="46" s="1"/>
  <c r="D36" i="46"/>
  <c r="E36" i="46" s="1"/>
  <c r="D35" i="46"/>
  <c r="E35" i="46" s="1"/>
  <c r="D34" i="46"/>
  <c r="E34" i="46" s="1"/>
  <c r="D33" i="46"/>
  <c r="E33" i="46" s="1"/>
  <c r="D32" i="46"/>
  <c r="E32" i="46" s="1"/>
  <c r="D31" i="46"/>
  <c r="E31" i="46" s="1"/>
  <c r="D30" i="46"/>
  <c r="E30" i="46" s="1"/>
  <c r="E29" i="46"/>
  <c r="D29" i="46"/>
  <c r="D28" i="46"/>
  <c r="E28" i="46" s="1"/>
  <c r="D27" i="46"/>
  <c r="E27" i="46" s="1"/>
  <c r="E26" i="46"/>
  <c r="D26" i="46"/>
  <c r="D25" i="46"/>
  <c r="E25" i="46" s="1"/>
  <c r="D24" i="46"/>
  <c r="E24" i="46" s="1"/>
  <c r="E23" i="46"/>
  <c r="D23" i="46"/>
  <c r="D22" i="46"/>
  <c r="E22" i="46" s="1"/>
  <c r="D21" i="46"/>
  <c r="E21" i="46" s="1"/>
  <c r="D20" i="46"/>
  <c r="E20" i="46" s="1"/>
  <c r="D19" i="46"/>
  <c r="E19" i="46" s="1"/>
  <c r="D18" i="46"/>
  <c r="E18" i="46" s="1"/>
  <c r="D17" i="46"/>
  <c r="E17" i="46" s="1"/>
  <c r="D16" i="46"/>
  <c r="E16" i="46" s="1"/>
  <c r="D15" i="46"/>
  <c r="E15" i="46" s="1"/>
  <c r="D14" i="46"/>
  <c r="E14" i="46" s="1"/>
  <c r="E13" i="46"/>
  <c r="D13" i="46"/>
  <c r="D12" i="46"/>
  <c r="E12" i="46" s="1"/>
  <c r="D11" i="46"/>
  <c r="E11" i="46" s="1"/>
  <c r="E10" i="46"/>
  <c r="D10" i="46"/>
  <c r="D9" i="46"/>
  <c r="E9" i="46" s="1"/>
  <c r="D8" i="46"/>
  <c r="E8" i="46" s="1"/>
  <c r="E7" i="46"/>
  <c r="D7" i="46"/>
  <c r="D6" i="46"/>
  <c r="E6" i="46" s="1"/>
  <c r="D5" i="46"/>
  <c r="E5" i="46" s="1"/>
  <c r="D4" i="46"/>
  <c r="E4" i="46" s="1"/>
  <c r="E3" i="46"/>
  <c r="D3" i="46"/>
  <c r="B3" i="46"/>
  <c r="A4" i="46" s="1"/>
  <c r="B4" i="46" s="1"/>
  <c r="A5" i="46" s="1"/>
  <c r="B5" i="46" s="1"/>
  <c r="A6" i="46" s="1"/>
  <c r="B6" i="46" s="1"/>
  <c r="A7" i="46" s="1"/>
  <c r="B7" i="46" s="1"/>
  <c r="A8" i="46" s="1"/>
  <c r="B8" i="46" s="1"/>
  <c r="A9" i="46" s="1"/>
  <c r="B9" i="46" s="1"/>
  <c r="A10" i="46" s="1"/>
  <c r="B10" i="46" s="1"/>
  <c r="A11" i="46" s="1"/>
  <c r="B11" i="46" s="1"/>
  <c r="A12" i="46" s="1"/>
  <c r="B12" i="46" s="1"/>
  <c r="A13" i="46" s="1"/>
  <c r="B13" i="46" s="1"/>
  <c r="A14" i="46" s="1"/>
  <c r="B14" i="46" s="1"/>
  <c r="A15" i="46" s="1"/>
  <c r="B15" i="46" s="1"/>
  <c r="A16" i="46" s="1"/>
  <c r="B16" i="46" s="1"/>
  <c r="A17" i="46" s="1"/>
  <c r="B17" i="46" s="1"/>
  <c r="A18" i="46" s="1"/>
  <c r="B18" i="46" s="1"/>
  <c r="A19" i="46" s="1"/>
  <c r="B19" i="46" s="1"/>
  <c r="A20" i="46" s="1"/>
  <c r="B20" i="46" s="1"/>
  <c r="A21" i="46" s="1"/>
  <c r="B21" i="46" s="1"/>
  <c r="A22" i="46" s="1"/>
  <c r="B22" i="46" s="1"/>
  <c r="A23" i="46" s="1"/>
  <c r="B23" i="46" s="1"/>
  <c r="A24" i="46" s="1"/>
  <c r="B24" i="46" s="1"/>
  <c r="A25" i="46" s="1"/>
  <c r="B25" i="46" s="1"/>
  <c r="A26" i="46" s="1"/>
  <c r="B26" i="46" s="1"/>
  <c r="A27" i="46" s="1"/>
  <c r="B27" i="46" s="1"/>
  <c r="A28" i="46" s="1"/>
  <c r="B28" i="46" s="1"/>
  <c r="A29" i="46" s="1"/>
  <c r="B29" i="46" s="1"/>
  <c r="A30" i="46" s="1"/>
  <c r="B30" i="46" s="1"/>
  <c r="A31" i="46" s="1"/>
  <c r="B31" i="46" s="1"/>
  <c r="A32" i="46" s="1"/>
  <c r="B32" i="46" s="1"/>
  <c r="A33" i="46" s="1"/>
  <c r="B33" i="46" s="1"/>
  <c r="A34" i="46" s="1"/>
  <c r="B34" i="46" s="1"/>
  <c r="A35" i="46" s="1"/>
  <c r="B35" i="46" s="1"/>
  <c r="A36" i="46" s="1"/>
  <c r="B36" i="46" s="1"/>
  <c r="A37" i="46" s="1"/>
  <c r="B37" i="46" s="1"/>
  <c r="A38" i="46" s="1"/>
  <c r="B38" i="46" s="1"/>
  <c r="A39" i="46" s="1"/>
  <c r="B39" i="46" s="1"/>
  <c r="A40" i="46" s="1"/>
  <c r="B40" i="46" s="1"/>
  <c r="A41" i="46" s="1"/>
  <c r="B41" i="46" s="1"/>
  <c r="A42" i="46" s="1"/>
  <c r="B42" i="46" s="1"/>
  <c r="A43" i="46" s="1"/>
  <c r="B43" i="46" s="1"/>
  <c r="A44" i="46" s="1"/>
  <c r="B44" i="46" s="1"/>
  <c r="A45" i="46" s="1"/>
  <c r="B45" i="46" s="1"/>
  <c r="A46" i="46" s="1"/>
  <c r="B46" i="46" s="1"/>
  <c r="A47" i="46" s="1"/>
  <c r="B47" i="46" s="1"/>
  <c r="A48" i="46" s="1"/>
  <c r="B48" i="46" s="1"/>
  <c r="A49" i="46" s="1"/>
  <c r="B49" i="46" s="1"/>
  <c r="A50" i="46" s="1"/>
  <c r="B50" i="46" s="1"/>
  <c r="A51" i="46" s="1"/>
  <c r="B51" i="46" s="1"/>
  <c r="A52" i="46" s="1"/>
  <c r="B52" i="46" s="1"/>
  <c r="A53" i="46" s="1"/>
  <c r="B53" i="46" s="1"/>
  <c r="A54" i="46" s="1"/>
  <c r="B54" i="46" s="1"/>
  <c r="A55" i="46" s="1"/>
  <c r="B55" i="46" s="1"/>
  <c r="A56" i="46" s="1"/>
  <c r="B56" i="46" s="1"/>
  <c r="A57" i="46" s="1"/>
  <c r="B57" i="46" s="1"/>
  <c r="A58" i="46" s="1"/>
  <c r="B58" i="46" s="1"/>
  <c r="A59" i="46" s="1"/>
  <c r="B59" i="46" s="1"/>
  <c r="A60" i="46" s="1"/>
  <c r="B60" i="46" s="1"/>
  <c r="A61" i="46" s="1"/>
  <c r="B61" i="46" s="1"/>
  <c r="A62" i="46" s="1"/>
  <c r="B62" i="46" s="1"/>
  <c r="A63" i="46" s="1"/>
  <c r="B63" i="46" s="1"/>
  <c r="A64" i="46" s="1"/>
  <c r="B64" i="46" s="1"/>
  <c r="A65" i="46" s="1"/>
  <c r="B65" i="46" s="1"/>
  <c r="A66" i="46" s="1"/>
  <c r="B66" i="46" s="1"/>
  <c r="A67" i="46" s="1"/>
  <c r="B67" i="46" s="1"/>
  <c r="A68" i="46" s="1"/>
  <c r="B68" i="46" s="1"/>
  <c r="A69" i="46" s="1"/>
  <c r="B69" i="46" s="1"/>
  <c r="A70" i="46" s="1"/>
  <c r="B70" i="46" s="1"/>
  <c r="A71" i="46" s="1"/>
  <c r="B71" i="46" s="1"/>
  <c r="A72" i="46" s="1"/>
  <c r="B72" i="46" s="1"/>
  <c r="A73" i="46" s="1"/>
  <c r="B73" i="46" s="1"/>
  <c r="A74" i="46" s="1"/>
  <c r="B74" i="46" s="1"/>
  <c r="A75" i="46" s="1"/>
  <c r="B75" i="46" s="1"/>
  <c r="A76" i="46" s="1"/>
  <c r="B76" i="46" s="1"/>
  <c r="A77" i="46" s="1"/>
  <c r="B77" i="46" s="1"/>
  <c r="A78" i="46" s="1"/>
  <c r="B78" i="46" s="1"/>
  <c r="A79" i="46" s="1"/>
  <c r="B79" i="46" s="1"/>
  <c r="A80" i="46" s="1"/>
  <c r="B80" i="46" s="1"/>
  <c r="A81" i="46" s="1"/>
  <c r="B81" i="46" s="1"/>
  <c r="A82" i="46" s="1"/>
  <c r="B82" i="46" s="1"/>
  <c r="A83" i="46" s="1"/>
  <c r="B83" i="46" s="1"/>
  <c r="A84" i="46" s="1"/>
  <c r="B84" i="46" s="1"/>
  <c r="A85" i="46" s="1"/>
  <c r="B85" i="46" s="1"/>
  <c r="A86" i="46" s="1"/>
  <c r="B86" i="46" s="1"/>
  <c r="A87" i="46" s="1"/>
  <c r="B87" i="46" s="1"/>
  <c r="A88" i="46" s="1"/>
  <c r="B88" i="46" s="1"/>
  <c r="A89" i="46" s="1"/>
  <c r="B89" i="46" s="1"/>
  <c r="A90" i="46" s="1"/>
  <c r="B90" i="46" s="1"/>
  <c r="A91" i="46" s="1"/>
  <c r="B91" i="46" s="1"/>
  <c r="A92" i="46" s="1"/>
  <c r="B92" i="46" s="1"/>
  <c r="A93" i="46" s="1"/>
  <c r="B93" i="46" s="1"/>
  <c r="A94" i="46" s="1"/>
  <c r="B94" i="46" s="1"/>
  <c r="A95" i="46" s="1"/>
  <c r="B95" i="46" s="1"/>
  <c r="A96" i="46" s="1"/>
  <c r="B96" i="46" s="1"/>
  <c r="A97" i="46" s="1"/>
  <c r="B97" i="46" s="1"/>
  <c r="A98" i="46" s="1"/>
  <c r="B98" i="46" s="1"/>
  <c r="A99" i="46" s="1"/>
  <c r="B99" i="46" s="1"/>
  <c r="A100" i="46" s="1"/>
  <c r="B100" i="46" s="1"/>
  <c r="A101" i="46" s="1"/>
  <c r="B101" i="46" s="1"/>
  <c r="A102" i="46" s="1"/>
  <c r="B102" i="46" s="1"/>
  <c r="A103" i="46" s="1"/>
  <c r="B103" i="46" s="1"/>
  <c r="A104" i="46" s="1"/>
  <c r="B104" i="46" s="1"/>
  <c r="A105" i="46" s="1"/>
  <c r="B105" i="46" s="1"/>
  <c r="A106" i="46" s="1"/>
  <c r="B106" i="46" s="1"/>
  <c r="A107" i="46" s="1"/>
  <c r="B107" i="46" s="1"/>
  <c r="A108" i="46" s="1"/>
  <c r="B108" i="46" s="1"/>
  <c r="A109" i="46" s="1"/>
  <c r="B109" i="46" s="1"/>
  <c r="A110" i="46" s="1"/>
  <c r="B110" i="46" s="1"/>
  <c r="A111" i="46" s="1"/>
  <c r="B111" i="46" s="1"/>
  <c r="A112" i="46" s="1"/>
  <c r="B112" i="46" s="1"/>
  <c r="A113" i="46" s="1"/>
  <c r="B113" i="46" s="1"/>
  <c r="A114" i="46" s="1"/>
  <c r="B114" i="46" s="1"/>
  <c r="A115" i="46" s="1"/>
  <c r="B115" i="46" s="1"/>
  <c r="A116" i="46" s="1"/>
  <c r="B116" i="46" s="1"/>
  <c r="A117" i="46" s="1"/>
  <c r="B117" i="46" s="1"/>
  <c r="A118" i="46" s="1"/>
  <c r="B118" i="46" s="1"/>
  <c r="A119" i="46" s="1"/>
  <c r="B119" i="46" s="1"/>
  <c r="A120" i="46" s="1"/>
  <c r="B120" i="46" s="1"/>
  <c r="A121" i="46" s="1"/>
  <c r="B121" i="46" s="1"/>
  <c r="A122" i="46" s="1"/>
  <c r="B122" i="46" s="1"/>
  <c r="A123" i="46" s="1"/>
  <c r="B123" i="46" s="1"/>
  <c r="A124" i="46" s="1"/>
  <c r="B124" i="46" s="1"/>
  <c r="A125" i="46" s="1"/>
  <c r="B125" i="46" s="1"/>
  <c r="A126" i="46" s="1"/>
  <c r="B126" i="46" s="1"/>
  <c r="A127" i="46" s="1"/>
  <c r="B127" i="46" s="1"/>
  <c r="A128" i="46" s="1"/>
  <c r="B128" i="46" s="1"/>
  <c r="A129" i="46" s="1"/>
  <c r="B129" i="46" s="1"/>
  <c r="A130" i="46" s="1"/>
  <c r="B130" i="46" s="1"/>
  <c r="A131" i="46" s="1"/>
  <c r="B131" i="46" s="1"/>
  <c r="A132" i="46" s="1"/>
  <c r="B132" i="46" s="1"/>
  <c r="A133" i="46" s="1"/>
  <c r="B133" i="46" s="1"/>
  <c r="A134" i="46" s="1"/>
  <c r="B134" i="46" s="1"/>
  <c r="A135" i="46" s="1"/>
  <c r="B135" i="46" s="1"/>
  <c r="A136" i="46" s="1"/>
  <c r="B136" i="46" s="1"/>
  <c r="A137" i="46" s="1"/>
  <c r="B137" i="46" s="1"/>
  <c r="A138" i="46" s="1"/>
  <c r="B138" i="46" s="1"/>
  <c r="A139" i="46" s="1"/>
  <c r="B139" i="46" s="1"/>
  <c r="A140" i="46" s="1"/>
  <c r="B140" i="46" s="1"/>
  <c r="A141" i="46" s="1"/>
  <c r="B141" i="46" s="1"/>
  <c r="A142" i="46" s="1"/>
  <c r="B142" i="46" s="1"/>
  <c r="A143" i="46" s="1"/>
  <c r="B143" i="46" s="1"/>
  <c r="A144" i="46" s="1"/>
  <c r="B144" i="46" s="1"/>
  <c r="A145" i="46" s="1"/>
  <c r="B145" i="46" s="1"/>
  <c r="A146" i="46" s="1"/>
  <c r="B146" i="46" s="1"/>
  <c r="A147" i="46" s="1"/>
  <c r="B147" i="46" s="1"/>
  <c r="A148" i="46" s="1"/>
  <c r="B148" i="46" s="1"/>
  <c r="A149" i="46" s="1"/>
  <c r="B149" i="46" s="1"/>
  <c r="A150" i="46" s="1"/>
  <c r="B150" i="46" s="1"/>
  <c r="A151" i="46" s="1"/>
  <c r="B151" i="46" s="1"/>
  <c r="A152" i="46" s="1"/>
  <c r="B152" i="46" s="1"/>
  <c r="A153" i="46" s="1"/>
  <c r="B153" i="46" s="1"/>
  <c r="A154" i="46" s="1"/>
  <c r="B154" i="46" s="1"/>
  <c r="A155" i="46" s="1"/>
  <c r="B155" i="46" s="1"/>
  <c r="A156" i="46" s="1"/>
  <c r="B156" i="46" s="1"/>
  <c r="A157" i="46" s="1"/>
  <c r="B157" i="46" s="1"/>
  <c r="A158" i="46" s="1"/>
  <c r="B158" i="46" s="1"/>
  <c r="A159" i="46" s="1"/>
  <c r="B159" i="46" s="1"/>
  <c r="A160" i="46" s="1"/>
  <c r="B160" i="46" s="1"/>
  <c r="A161" i="46" s="1"/>
  <c r="B161" i="46" s="1"/>
  <c r="A162" i="46" s="1"/>
  <c r="B162" i="46" s="1"/>
  <c r="A163" i="46" s="1"/>
  <c r="B163" i="46" s="1"/>
  <c r="A164" i="46" s="1"/>
  <c r="B164" i="46" s="1"/>
  <c r="A165" i="46" s="1"/>
  <c r="B165" i="46" s="1"/>
  <c r="A166" i="46" s="1"/>
  <c r="B166" i="46" s="1"/>
  <c r="A167" i="46" s="1"/>
  <c r="B167" i="46" s="1"/>
  <c r="A168" i="46" s="1"/>
  <c r="B168" i="46" s="1"/>
  <c r="A169" i="46" s="1"/>
  <c r="B169" i="46" s="1"/>
  <c r="A170" i="46" s="1"/>
  <c r="B170" i="46" s="1"/>
  <c r="A171" i="46" s="1"/>
  <c r="B171" i="46" s="1"/>
  <c r="A172" i="46" s="1"/>
  <c r="B172" i="46" s="1"/>
  <c r="A173" i="46" s="1"/>
  <c r="B173" i="46" s="1"/>
  <c r="A174" i="46" s="1"/>
  <c r="B174" i="46" s="1"/>
  <c r="A175" i="46" s="1"/>
  <c r="B175" i="46" s="1"/>
  <c r="A176" i="46" s="1"/>
  <c r="B176" i="46" s="1"/>
  <c r="A177" i="46" s="1"/>
  <c r="B177" i="46" s="1"/>
  <c r="A178" i="46" s="1"/>
  <c r="B178" i="46" s="1"/>
  <c r="A179" i="46" s="1"/>
  <c r="B179" i="46" s="1"/>
  <c r="A180" i="46" s="1"/>
  <c r="B180" i="46" s="1"/>
  <c r="A181" i="46" s="1"/>
  <c r="B181" i="46" s="1"/>
  <c r="A182" i="46" s="1"/>
  <c r="B182" i="46" s="1"/>
  <c r="A183" i="46" s="1"/>
  <c r="B183" i="46" s="1"/>
  <c r="A184" i="46" s="1"/>
  <c r="B184" i="46" s="1"/>
  <c r="A185" i="46" s="1"/>
  <c r="B185" i="46" s="1"/>
  <c r="A186" i="46" s="1"/>
  <c r="B186" i="46" s="1"/>
  <c r="A187" i="46" s="1"/>
  <c r="B187" i="46" s="1"/>
  <c r="A188" i="46" s="1"/>
  <c r="B188" i="46" s="1"/>
  <c r="A189" i="46" s="1"/>
  <c r="B189" i="46" s="1"/>
  <c r="A190" i="46" s="1"/>
  <c r="B190" i="46" s="1"/>
  <c r="A191" i="46" s="1"/>
  <c r="B191" i="46" s="1"/>
  <c r="A192" i="46" s="1"/>
  <c r="B192" i="46" s="1"/>
  <c r="A193" i="46" s="1"/>
  <c r="B193" i="46" s="1"/>
  <c r="A194" i="46" s="1"/>
  <c r="B194" i="46" s="1"/>
  <c r="A195" i="46" s="1"/>
  <c r="B195" i="46" s="1"/>
  <c r="A196" i="46" s="1"/>
  <c r="B196" i="46" s="1"/>
  <c r="A197" i="46" s="1"/>
  <c r="B197" i="46" s="1"/>
  <c r="A198" i="46" s="1"/>
  <c r="B198" i="46" s="1"/>
  <c r="A199" i="46" s="1"/>
  <c r="B199" i="46" s="1"/>
  <c r="A200" i="46" s="1"/>
  <c r="B200" i="46" s="1"/>
  <c r="A201" i="46" s="1"/>
  <c r="B201" i="46" s="1"/>
  <c r="A202" i="46" s="1"/>
  <c r="B202" i="46" s="1"/>
  <c r="A203" i="46" s="1"/>
  <c r="B203" i="46" s="1"/>
  <c r="A204" i="46" s="1"/>
  <c r="B204" i="46" s="1"/>
  <c r="A205" i="46" s="1"/>
  <c r="B205" i="46" s="1"/>
  <c r="A206" i="46" s="1"/>
  <c r="B206" i="46" s="1"/>
  <c r="A207" i="46" s="1"/>
  <c r="B207" i="46" s="1"/>
  <c r="A208" i="46" s="1"/>
  <c r="B208" i="46" s="1"/>
  <c r="A209" i="46" s="1"/>
  <c r="B209" i="46" s="1"/>
  <c r="A210" i="46" s="1"/>
  <c r="B210" i="46" s="1"/>
  <c r="A211" i="46" s="1"/>
  <c r="B211" i="46" s="1"/>
  <c r="A212" i="46" s="1"/>
  <c r="B212" i="46" s="1"/>
  <c r="A213" i="46" s="1"/>
  <c r="B213" i="46" s="1"/>
  <c r="A214" i="46" s="1"/>
  <c r="B214" i="46" s="1"/>
  <c r="A215" i="46" s="1"/>
  <c r="B215" i="46" s="1"/>
  <c r="A216" i="46" s="1"/>
  <c r="A13" i="45"/>
  <c r="B13" i="45" s="1"/>
  <c r="G42" i="53" l="1"/>
  <c r="J43" i="53"/>
  <c r="F43" i="53"/>
  <c r="A44" i="53"/>
  <c r="B44" i="53" s="1"/>
  <c r="I43" i="53"/>
  <c r="D43" i="53"/>
  <c r="E43" i="53" s="1"/>
  <c r="K34" i="53"/>
  <c r="L34" i="53" s="1"/>
  <c r="H35" i="53"/>
  <c r="F13" i="45"/>
  <c r="D13" i="45"/>
  <c r="E13" i="45" s="1"/>
  <c r="B20" i="49"/>
  <c r="B351" i="46"/>
  <c r="A352" i="46" s="1"/>
  <c r="B352" i="46" s="1"/>
  <c r="A353" i="46" s="1"/>
  <c r="B353" i="46" s="1"/>
  <c r="A354" i="46" s="1"/>
  <c r="B354" i="46" s="1"/>
  <c r="A355" i="46" s="1"/>
  <c r="B355" i="46" s="1"/>
  <c r="A356" i="46" s="1"/>
  <c r="B356" i="46" s="1"/>
  <c r="A357" i="46" s="1"/>
  <c r="B357" i="46" s="1"/>
  <c r="A358" i="46" s="1"/>
  <c r="B358" i="46" s="1"/>
  <c r="A359" i="46" s="1"/>
  <c r="B359" i="46" s="1"/>
  <c r="A360" i="46" s="1"/>
  <c r="B360" i="46" s="1"/>
  <c r="A361" i="46" s="1"/>
  <c r="B361" i="46" s="1"/>
  <c r="A362" i="46" s="1"/>
  <c r="B362" i="46" s="1"/>
  <c r="A363" i="46" s="1"/>
  <c r="B363" i="46" s="1"/>
  <c r="A364" i="46" s="1"/>
  <c r="B364" i="46" s="1"/>
  <c r="A365" i="46" s="1"/>
  <c r="B365" i="46" s="1"/>
  <c r="A366" i="46" s="1"/>
  <c r="B366" i="46" s="1"/>
  <c r="A367" i="46" s="1"/>
  <c r="B367" i="46" s="1"/>
  <c r="A368" i="46" s="1"/>
  <c r="B368" i="46" s="1"/>
  <c r="A369" i="46" s="1"/>
  <c r="B369" i="46" s="1"/>
  <c r="A370" i="46" s="1"/>
  <c r="B370" i="46" s="1"/>
  <c r="A371" i="46" s="1"/>
  <c r="B371" i="46" s="1"/>
  <c r="A372" i="46" s="1"/>
  <c r="B372" i="46" s="1"/>
  <c r="A373" i="46" s="1"/>
  <c r="B373" i="46" s="1"/>
  <c r="A374" i="46" s="1"/>
  <c r="B374" i="46" s="1"/>
  <c r="A375" i="46" s="1"/>
  <c r="B375" i="46" s="1"/>
  <c r="A376" i="46" s="1"/>
  <c r="B376" i="46" s="1"/>
  <c r="A377" i="46" s="1"/>
  <c r="B377" i="46" s="1"/>
  <c r="A378" i="46" s="1"/>
  <c r="B378" i="46" s="1"/>
  <c r="A379" i="46" s="1"/>
  <c r="B379" i="46" s="1"/>
  <c r="A380" i="46" s="1"/>
  <c r="B380" i="46" s="1"/>
  <c r="A381" i="46" s="1"/>
  <c r="B381" i="46" s="1"/>
  <c r="A382" i="46" s="1"/>
  <c r="B382" i="46" s="1"/>
  <c r="A383" i="46" s="1"/>
  <c r="B383" i="46" s="1"/>
  <c r="A384" i="46" s="1"/>
  <c r="B384" i="46" s="1"/>
  <c r="A385" i="46" s="1"/>
  <c r="B385" i="46" s="1"/>
  <c r="A386" i="46" s="1"/>
  <c r="B386" i="46" s="1"/>
  <c r="A387" i="46" s="1"/>
  <c r="B387" i="46" s="1"/>
  <c r="A388" i="46" s="1"/>
  <c r="B388" i="46" s="1"/>
  <c r="A389" i="46" s="1"/>
  <c r="B389" i="46" s="1"/>
  <c r="A390" i="46" s="1"/>
  <c r="B390" i="46" s="1"/>
  <c r="A391" i="46" s="1"/>
  <c r="B391" i="46" s="1"/>
  <c r="A392" i="46" s="1"/>
  <c r="B392" i="46" s="1"/>
  <c r="A393" i="46" s="1"/>
  <c r="B393" i="46" s="1"/>
  <c r="A394" i="46" s="1"/>
  <c r="B394" i="46" s="1"/>
  <c r="A395" i="46" s="1"/>
  <c r="B395" i="46" s="1"/>
  <c r="A396" i="46" s="1"/>
  <c r="B396" i="46" s="1"/>
  <c r="A397" i="46" s="1"/>
  <c r="B397" i="46" s="1"/>
  <c r="A398" i="46" s="1"/>
  <c r="A14" i="45"/>
  <c r="B14" i="45" s="1"/>
  <c r="A15" i="45" s="1"/>
  <c r="I13" i="45"/>
  <c r="G43" i="53" l="1"/>
  <c r="J44" i="53"/>
  <c r="F44" i="53"/>
  <c r="A45" i="53"/>
  <c r="B45" i="53" s="1"/>
  <c r="I44" i="53"/>
  <c r="D44" i="53"/>
  <c r="E44" i="53" s="1"/>
  <c r="K35" i="53"/>
  <c r="L35" i="53" s="1"/>
  <c r="H36" i="53"/>
  <c r="F14" i="45"/>
  <c r="D14" i="45"/>
  <c r="E14" i="45" s="1"/>
  <c r="G13" i="45"/>
  <c r="H13" i="45" s="1"/>
  <c r="A21" i="49"/>
  <c r="J14" i="45"/>
  <c r="J13" i="45"/>
  <c r="I14" i="45"/>
  <c r="B15" i="45"/>
  <c r="A16" i="45" s="1"/>
  <c r="G44" i="53" l="1"/>
  <c r="D45" i="53"/>
  <c r="E45" i="53" s="1"/>
  <c r="J45" i="53"/>
  <c r="F45" i="53"/>
  <c r="A46" i="53"/>
  <c r="B46" i="53" s="1"/>
  <c r="I45" i="53"/>
  <c r="K36" i="53"/>
  <c r="L36" i="53" s="1"/>
  <c r="H37" i="53"/>
  <c r="G14" i="45"/>
  <c r="H14" i="45" s="1"/>
  <c r="K14" i="45" s="1"/>
  <c r="F15" i="45"/>
  <c r="D15" i="45"/>
  <c r="E15" i="45" s="1"/>
  <c r="B21" i="49"/>
  <c r="K13" i="45"/>
  <c r="L13" i="45" s="1"/>
  <c r="J15" i="45"/>
  <c r="I15" i="45"/>
  <c r="B16" i="45"/>
  <c r="A17" i="45" s="1"/>
  <c r="G45" i="53" l="1"/>
  <c r="K37" i="53"/>
  <c r="L37" i="53" s="1"/>
  <c r="H38" i="53"/>
  <c r="A47" i="53"/>
  <c r="B47" i="53" s="1"/>
  <c r="I46" i="53"/>
  <c r="D46" i="53"/>
  <c r="E46" i="53" s="1"/>
  <c r="F46" i="53"/>
  <c r="J46" i="53"/>
  <c r="F16" i="45"/>
  <c r="D16" i="45"/>
  <c r="E16" i="45" s="1"/>
  <c r="G15" i="45"/>
  <c r="H15" i="45" s="1"/>
  <c r="K15" i="45" s="1"/>
  <c r="A22" i="49"/>
  <c r="J16" i="45"/>
  <c r="B17" i="45"/>
  <c r="A18" i="45" s="1"/>
  <c r="I16" i="45"/>
  <c r="L14" i="45"/>
  <c r="G46" i="53" l="1"/>
  <c r="K38" i="53"/>
  <c r="L38" i="53" s="1"/>
  <c r="H39" i="53"/>
  <c r="J47" i="53"/>
  <c r="F47" i="53"/>
  <c r="A48" i="53"/>
  <c r="B48" i="53" s="1"/>
  <c r="I47" i="53"/>
  <c r="D47" i="53"/>
  <c r="E47" i="53" s="1"/>
  <c r="F17" i="45"/>
  <c r="D17" i="45"/>
  <c r="E17" i="45" s="1"/>
  <c r="G16" i="45"/>
  <c r="H16" i="45" s="1"/>
  <c r="K16" i="45" s="1"/>
  <c r="B22" i="49"/>
  <c r="J17" i="45"/>
  <c r="L15" i="45"/>
  <c r="B18" i="45"/>
  <c r="A19" i="45" s="1"/>
  <c r="I17" i="45"/>
  <c r="G47" i="53" l="1"/>
  <c r="K39" i="53"/>
  <c r="L39" i="53" s="1"/>
  <c r="H40" i="53"/>
  <c r="J48" i="53"/>
  <c r="F48" i="53"/>
  <c r="A49" i="53"/>
  <c r="B49" i="53" s="1"/>
  <c r="I48" i="53"/>
  <c r="D48" i="53"/>
  <c r="E48" i="53" s="1"/>
  <c r="F18" i="45"/>
  <c r="D18" i="45"/>
  <c r="E18" i="45" s="1"/>
  <c r="G17" i="45"/>
  <c r="H17" i="45" s="1"/>
  <c r="K17" i="45" s="1"/>
  <c r="A23" i="49"/>
  <c r="J18" i="45"/>
  <c r="L16" i="45"/>
  <c r="I18" i="45"/>
  <c r="G48" i="53" l="1"/>
  <c r="K40" i="53"/>
  <c r="L40" i="53" s="1"/>
  <c r="H41" i="53"/>
  <c r="D49" i="53"/>
  <c r="E49" i="53" s="1"/>
  <c r="J49" i="53"/>
  <c r="F49" i="53"/>
  <c r="A50" i="53"/>
  <c r="B50" i="53" s="1"/>
  <c r="I49" i="53"/>
  <c r="F19" i="45"/>
  <c r="E19" i="45"/>
  <c r="G18" i="45"/>
  <c r="H18" i="45" s="1"/>
  <c r="K18" i="45" s="1"/>
  <c r="B23" i="49"/>
  <c r="J19" i="45"/>
  <c r="L17" i="45"/>
  <c r="G49" i="53" l="1"/>
  <c r="K41" i="53"/>
  <c r="L41" i="53" s="1"/>
  <c r="H42" i="53"/>
  <c r="A51" i="53"/>
  <c r="B51" i="53" s="1"/>
  <c r="I50" i="53"/>
  <c r="D50" i="53"/>
  <c r="E50" i="53" s="1"/>
  <c r="J50" i="53"/>
  <c r="F50" i="53"/>
  <c r="G19" i="45"/>
  <c r="A24" i="49"/>
  <c r="L18" i="45"/>
  <c r="G50" i="53" l="1"/>
  <c r="K42" i="53"/>
  <c r="L42" i="53" s="1"/>
  <c r="H43" i="53"/>
  <c r="J51" i="53"/>
  <c r="F51" i="53"/>
  <c r="A52" i="53"/>
  <c r="B52" i="53" s="1"/>
  <c r="I51" i="53"/>
  <c r="D51" i="53"/>
  <c r="E51" i="53" s="1"/>
  <c r="H19" i="45"/>
  <c r="B24" i="49"/>
  <c r="G51" i="53" l="1"/>
  <c r="K43" i="53"/>
  <c r="L43" i="53" s="1"/>
  <c r="H44" i="53"/>
  <c r="J52" i="53"/>
  <c r="F52" i="53"/>
  <c r="A53" i="53"/>
  <c r="B53" i="53" s="1"/>
  <c r="I52" i="53"/>
  <c r="D52" i="53"/>
  <c r="E52" i="53" s="1"/>
  <c r="K19" i="45"/>
  <c r="L19" i="45" s="1"/>
  <c r="A25" i="49"/>
  <c r="B20" i="45"/>
  <c r="A21" i="45" s="1"/>
  <c r="G52" i="53" l="1"/>
  <c r="K44" i="53"/>
  <c r="L44" i="53" s="1"/>
  <c r="H45" i="53"/>
  <c r="D53" i="53"/>
  <c r="E53" i="53" s="1"/>
  <c r="J53" i="53"/>
  <c r="F53" i="53"/>
  <c r="I53" i="53"/>
  <c r="A54" i="53"/>
  <c r="B54" i="53" s="1"/>
  <c r="F20" i="45"/>
  <c r="D20" i="45"/>
  <c r="E20" i="45" s="1"/>
  <c r="B25" i="49"/>
  <c r="J20" i="45"/>
  <c r="I20" i="45"/>
  <c r="B21" i="45"/>
  <c r="A22" i="45" s="1"/>
  <c r="G53" i="53" l="1"/>
  <c r="K45" i="53"/>
  <c r="L45" i="53" s="1"/>
  <c r="H46" i="53"/>
  <c r="A55" i="53"/>
  <c r="B55" i="53" s="1"/>
  <c r="I54" i="53"/>
  <c r="D54" i="53"/>
  <c r="E54" i="53" s="1"/>
  <c r="J54" i="53"/>
  <c r="F54" i="53"/>
  <c r="F21" i="45"/>
  <c r="D21" i="45"/>
  <c r="E21" i="45" s="1"/>
  <c r="G20" i="45"/>
  <c r="A26" i="49"/>
  <c r="J21" i="45"/>
  <c r="I21" i="45"/>
  <c r="B22" i="45"/>
  <c r="A23" i="45" s="1"/>
  <c r="G54" i="53" l="1"/>
  <c r="K46" i="53"/>
  <c r="L46" i="53" s="1"/>
  <c r="H47" i="53"/>
  <c r="J55" i="53"/>
  <c r="F55" i="53"/>
  <c r="A56" i="53"/>
  <c r="B56" i="53" s="1"/>
  <c r="I55" i="53"/>
  <c r="D55" i="53"/>
  <c r="E55" i="53" s="1"/>
  <c r="H20" i="45"/>
  <c r="F22" i="45"/>
  <c r="D22" i="45"/>
  <c r="E22" i="45" s="1"/>
  <c r="G21" i="45"/>
  <c r="B26" i="49"/>
  <c r="J22" i="45"/>
  <c r="B23" i="45"/>
  <c r="A24" i="45" s="1"/>
  <c r="I22" i="45"/>
  <c r="G55" i="53" l="1"/>
  <c r="K47" i="53"/>
  <c r="L47" i="53" s="1"/>
  <c r="H48" i="53"/>
  <c r="J56" i="53"/>
  <c r="F56" i="53"/>
  <c r="A57" i="53"/>
  <c r="B57" i="53" s="1"/>
  <c r="I56" i="53"/>
  <c r="D56" i="53"/>
  <c r="E56" i="53" s="1"/>
  <c r="H21" i="45"/>
  <c r="K21" i="45" s="1"/>
  <c r="K20" i="45"/>
  <c r="L20" i="45" s="1"/>
  <c r="F23" i="45"/>
  <c r="D23" i="45"/>
  <c r="E23" i="45" s="1"/>
  <c r="G22" i="45"/>
  <c r="A27" i="49"/>
  <c r="J23" i="45"/>
  <c r="I23" i="45"/>
  <c r="B24" i="45"/>
  <c r="A25" i="45" s="1"/>
  <c r="G56" i="53" l="1"/>
  <c r="K48" i="53"/>
  <c r="L48" i="53" s="1"/>
  <c r="H49" i="53"/>
  <c r="D57" i="53"/>
  <c r="E57" i="53" s="1"/>
  <c r="J57" i="53"/>
  <c r="F57" i="53"/>
  <c r="A58" i="53"/>
  <c r="B58" i="53" s="1"/>
  <c r="I57" i="53"/>
  <c r="L21" i="45"/>
  <c r="H22" i="45"/>
  <c r="F24" i="45"/>
  <c r="D24" i="45"/>
  <c r="E24" i="45" s="1"/>
  <c r="G23" i="45"/>
  <c r="B27" i="49"/>
  <c r="J24" i="45"/>
  <c r="I24" i="45"/>
  <c r="B25" i="45"/>
  <c r="A26" i="45" s="1"/>
  <c r="G57" i="53" l="1"/>
  <c r="A59" i="53"/>
  <c r="B59" i="53" s="1"/>
  <c r="I58" i="53"/>
  <c r="D58" i="53"/>
  <c r="E58" i="53" s="1"/>
  <c r="J58" i="53"/>
  <c r="F58" i="53"/>
  <c r="K49" i="53"/>
  <c r="L49" i="53" s="1"/>
  <c r="H50" i="53"/>
  <c r="H23" i="45"/>
  <c r="K23" i="45" s="1"/>
  <c r="K22" i="45"/>
  <c r="L22" i="45" s="1"/>
  <c r="F25" i="45"/>
  <c r="D25" i="45"/>
  <c r="E25" i="45" s="1"/>
  <c r="G24" i="45"/>
  <c r="A28" i="49"/>
  <c r="J25" i="45"/>
  <c r="I25" i="45"/>
  <c r="B26" i="45"/>
  <c r="A27" i="45" s="1"/>
  <c r="G58" i="53" l="1"/>
  <c r="J59" i="53"/>
  <c r="F59" i="53"/>
  <c r="A60" i="53"/>
  <c r="B60" i="53" s="1"/>
  <c r="I59" i="53"/>
  <c r="D59" i="53"/>
  <c r="E59" i="53" s="1"/>
  <c r="K50" i="53"/>
  <c r="L50" i="53" s="1"/>
  <c r="H51" i="53"/>
  <c r="L23" i="45"/>
  <c r="H24" i="45"/>
  <c r="H25" i="45" s="1"/>
  <c r="F26" i="45"/>
  <c r="D26" i="45"/>
  <c r="E26" i="45" s="1"/>
  <c r="G25" i="45"/>
  <c r="B28" i="49"/>
  <c r="J26" i="45"/>
  <c r="B27" i="45"/>
  <c r="A28" i="45" s="1"/>
  <c r="I26" i="45"/>
  <c r="G59" i="53" l="1"/>
  <c r="J60" i="53"/>
  <c r="F60" i="53"/>
  <c r="A61" i="53"/>
  <c r="B61" i="53" s="1"/>
  <c r="I60" i="53"/>
  <c r="D60" i="53"/>
  <c r="E60" i="53" s="1"/>
  <c r="K51" i="53"/>
  <c r="L51" i="53" s="1"/>
  <c r="H52" i="53"/>
  <c r="K25" i="45"/>
  <c r="K24" i="45"/>
  <c r="L24" i="45" s="1"/>
  <c r="F27" i="45"/>
  <c r="D27" i="45"/>
  <c r="E27" i="45" s="1"/>
  <c r="G26" i="45"/>
  <c r="A29" i="49"/>
  <c r="J27" i="45"/>
  <c r="I27" i="45"/>
  <c r="B28" i="45"/>
  <c r="A29" i="45" s="1"/>
  <c r="G60" i="53" l="1"/>
  <c r="D61" i="53"/>
  <c r="E61" i="53" s="1"/>
  <c r="J61" i="53"/>
  <c r="F61" i="53"/>
  <c r="A62" i="53"/>
  <c r="B62" i="53" s="1"/>
  <c r="I61" i="53"/>
  <c r="K52" i="53"/>
  <c r="L52" i="53" s="1"/>
  <c r="H53" i="53"/>
  <c r="L25" i="45"/>
  <c r="H26" i="45"/>
  <c r="F28" i="45"/>
  <c r="D28" i="45"/>
  <c r="E28" i="45" s="1"/>
  <c r="G27" i="45"/>
  <c r="B29" i="49"/>
  <c r="J28" i="45"/>
  <c r="B29" i="45"/>
  <c r="A30" i="45" s="1"/>
  <c r="I28" i="45"/>
  <c r="G61" i="53" l="1"/>
  <c r="K53" i="53"/>
  <c r="L53" i="53" s="1"/>
  <c r="H54" i="53"/>
  <c r="A63" i="53"/>
  <c r="B63" i="53" s="1"/>
  <c r="I62" i="53"/>
  <c r="D62" i="53"/>
  <c r="E62" i="53" s="1"/>
  <c r="F62" i="53"/>
  <c r="J62" i="53"/>
  <c r="H27" i="45"/>
  <c r="K27" i="45" s="1"/>
  <c r="K26" i="45"/>
  <c r="L26" i="45" s="1"/>
  <c r="F29" i="45"/>
  <c r="D29" i="45"/>
  <c r="E29" i="45" s="1"/>
  <c r="G28" i="45"/>
  <c r="A30" i="49"/>
  <c r="J29" i="45"/>
  <c r="I29" i="45"/>
  <c r="B30" i="45"/>
  <c r="A31" i="45" s="1"/>
  <c r="G62" i="53" l="1"/>
  <c r="K54" i="53"/>
  <c r="L54" i="53" s="1"/>
  <c r="H55" i="53"/>
  <c r="J63" i="53"/>
  <c r="F63" i="53"/>
  <c r="A64" i="53"/>
  <c r="B64" i="53" s="1"/>
  <c r="I63" i="53"/>
  <c r="D63" i="53"/>
  <c r="E63" i="53" s="1"/>
  <c r="L27" i="45"/>
  <c r="H28" i="45"/>
  <c r="F30" i="45"/>
  <c r="D30" i="45"/>
  <c r="E30" i="45" s="1"/>
  <c r="G29" i="45"/>
  <c r="B30" i="49"/>
  <c r="J30" i="45"/>
  <c r="B31" i="45"/>
  <c r="A32" i="45" s="1"/>
  <c r="I30" i="45"/>
  <c r="G63" i="53" l="1"/>
  <c r="K55" i="53"/>
  <c r="L55" i="53" s="1"/>
  <c r="H56" i="53"/>
  <c r="J64" i="53"/>
  <c r="F64" i="53"/>
  <c r="A65" i="53"/>
  <c r="B65" i="53" s="1"/>
  <c r="I64" i="53"/>
  <c r="D64" i="53"/>
  <c r="E64" i="53" s="1"/>
  <c r="H29" i="45"/>
  <c r="K29" i="45" s="1"/>
  <c r="K28" i="45"/>
  <c r="L28" i="45" s="1"/>
  <c r="F31" i="45"/>
  <c r="D31" i="45"/>
  <c r="E31" i="45" s="1"/>
  <c r="G30" i="45"/>
  <c r="A31" i="49"/>
  <c r="J31" i="45"/>
  <c r="B32" i="45"/>
  <c r="A33" i="45" s="1"/>
  <c r="I31" i="45"/>
  <c r="G64" i="53" l="1"/>
  <c r="K56" i="53"/>
  <c r="L56" i="53" s="1"/>
  <c r="H57" i="53"/>
  <c r="D65" i="53"/>
  <c r="E65" i="53" s="1"/>
  <c r="J65" i="53"/>
  <c r="F65" i="53"/>
  <c r="A66" i="53"/>
  <c r="B66" i="53" s="1"/>
  <c r="I65" i="53"/>
  <c r="L29" i="45"/>
  <c r="H30" i="45"/>
  <c r="F32" i="45"/>
  <c r="D32" i="45"/>
  <c r="E32" i="45" s="1"/>
  <c r="G31" i="45"/>
  <c r="B31" i="49"/>
  <c r="J32" i="45"/>
  <c r="I32" i="45"/>
  <c r="B33" i="45"/>
  <c r="A34" i="45" s="1"/>
  <c r="G65" i="53" l="1"/>
  <c r="K57" i="53"/>
  <c r="L57" i="53" s="1"/>
  <c r="H58" i="53"/>
  <c r="A67" i="53"/>
  <c r="B67" i="53" s="1"/>
  <c r="I66" i="53"/>
  <c r="D66" i="53"/>
  <c r="E66" i="53" s="1"/>
  <c r="J66" i="53"/>
  <c r="F66" i="53"/>
  <c r="H31" i="45"/>
  <c r="K31" i="45" s="1"/>
  <c r="K30" i="45"/>
  <c r="L30" i="45" s="1"/>
  <c r="F33" i="45"/>
  <c r="D33" i="45"/>
  <c r="E33" i="45" s="1"/>
  <c r="G32" i="45"/>
  <c r="A32" i="49"/>
  <c r="J33" i="45"/>
  <c r="I33" i="45"/>
  <c r="B34" i="45"/>
  <c r="A35" i="45" s="1"/>
  <c r="G66" i="53" l="1"/>
  <c r="K58" i="53"/>
  <c r="L58" i="53" s="1"/>
  <c r="H59" i="53"/>
  <c r="J67" i="53"/>
  <c r="F67" i="53"/>
  <c r="A68" i="53"/>
  <c r="B68" i="53" s="1"/>
  <c r="I67" i="53"/>
  <c r="D67" i="53"/>
  <c r="E67" i="53" s="1"/>
  <c r="L31" i="45"/>
  <c r="H32" i="45"/>
  <c r="F34" i="45"/>
  <c r="D34" i="45"/>
  <c r="E34" i="45" s="1"/>
  <c r="G33" i="45"/>
  <c r="B32" i="49"/>
  <c r="J34" i="45"/>
  <c r="B35" i="45"/>
  <c r="A36" i="45" s="1"/>
  <c r="I34" i="45"/>
  <c r="G67" i="53" l="1"/>
  <c r="K59" i="53"/>
  <c r="L59" i="53" s="1"/>
  <c r="H60" i="53"/>
  <c r="J68" i="53"/>
  <c r="F68" i="53"/>
  <c r="A69" i="53"/>
  <c r="B69" i="53" s="1"/>
  <c r="I68" i="53"/>
  <c r="D68" i="53"/>
  <c r="E68" i="53" s="1"/>
  <c r="H33" i="45"/>
  <c r="K33" i="45" s="1"/>
  <c r="K32" i="45"/>
  <c r="L32" i="45" s="1"/>
  <c r="F35" i="45"/>
  <c r="D35" i="45"/>
  <c r="E35" i="45" s="1"/>
  <c r="G34" i="45"/>
  <c r="A33" i="49"/>
  <c r="J35" i="45"/>
  <c r="I35" i="45"/>
  <c r="B36" i="45"/>
  <c r="A37" i="45" s="1"/>
  <c r="G68" i="53" l="1"/>
  <c r="K60" i="53"/>
  <c r="L60" i="53" s="1"/>
  <c r="H61" i="53"/>
  <c r="D69" i="53"/>
  <c r="E69" i="53" s="1"/>
  <c r="J69" i="53"/>
  <c r="F69" i="53"/>
  <c r="I69" i="53"/>
  <c r="A70" i="53"/>
  <c r="B70" i="53" s="1"/>
  <c r="L33" i="45"/>
  <c r="H34" i="45"/>
  <c r="F36" i="45"/>
  <c r="D36" i="45"/>
  <c r="E36" i="45" s="1"/>
  <c r="G35" i="45"/>
  <c r="B33" i="49"/>
  <c r="J36" i="45"/>
  <c r="I36" i="45"/>
  <c r="B37" i="45"/>
  <c r="A38" i="45" s="1"/>
  <c r="G69" i="53" l="1"/>
  <c r="K61" i="53"/>
  <c r="L61" i="53" s="1"/>
  <c r="H62" i="53"/>
  <c r="A71" i="53"/>
  <c r="B71" i="53" s="1"/>
  <c r="I70" i="53"/>
  <c r="D70" i="53"/>
  <c r="E70" i="53" s="1"/>
  <c r="J70" i="53"/>
  <c r="F70" i="53"/>
  <c r="H35" i="45"/>
  <c r="K35" i="45" s="1"/>
  <c r="K34" i="45"/>
  <c r="L34" i="45" s="1"/>
  <c r="F37" i="45"/>
  <c r="D37" i="45"/>
  <c r="E37" i="45" s="1"/>
  <c r="G36" i="45"/>
  <c r="A34" i="49"/>
  <c r="J37" i="45"/>
  <c r="I37" i="45"/>
  <c r="B38" i="45"/>
  <c r="A39" i="45" s="1"/>
  <c r="G70" i="53" l="1"/>
  <c r="K62" i="53"/>
  <c r="L62" i="53" s="1"/>
  <c r="H63" i="53"/>
  <c r="J71" i="53"/>
  <c r="F71" i="53"/>
  <c r="A72" i="53"/>
  <c r="B72" i="53" s="1"/>
  <c r="I71" i="53"/>
  <c r="D71" i="53"/>
  <c r="E71" i="53" s="1"/>
  <c r="L35" i="45"/>
  <c r="H36" i="45"/>
  <c r="F38" i="45"/>
  <c r="D38" i="45"/>
  <c r="E38" i="45" s="1"/>
  <c r="G37" i="45"/>
  <c r="B34" i="49"/>
  <c r="J38" i="45"/>
  <c r="B39" i="45"/>
  <c r="A40" i="45" s="1"/>
  <c r="I38" i="45"/>
  <c r="G71" i="53" l="1"/>
  <c r="K63" i="53"/>
  <c r="L63" i="53" s="1"/>
  <c r="H64" i="53"/>
  <c r="J72" i="53"/>
  <c r="F72" i="53"/>
  <c r="A73" i="53"/>
  <c r="B73" i="53" s="1"/>
  <c r="I72" i="53"/>
  <c r="D72" i="53"/>
  <c r="E72" i="53" s="1"/>
  <c r="H37" i="45"/>
  <c r="K37" i="45" s="1"/>
  <c r="K36" i="45"/>
  <c r="L36" i="45" s="1"/>
  <c r="F39" i="45"/>
  <c r="D39" i="45"/>
  <c r="E39" i="45" s="1"/>
  <c r="G38" i="45"/>
  <c r="A35" i="49"/>
  <c r="J39" i="45"/>
  <c r="I39" i="45"/>
  <c r="B40" i="45"/>
  <c r="A41" i="45" s="1"/>
  <c r="G72" i="53" l="1"/>
  <c r="K64" i="53"/>
  <c r="L64" i="53" s="1"/>
  <c r="H65" i="53"/>
  <c r="D73" i="53"/>
  <c r="E73" i="53" s="1"/>
  <c r="J73" i="53"/>
  <c r="F73" i="53"/>
  <c r="A74" i="53"/>
  <c r="B74" i="53" s="1"/>
  <c r="I73" i="53"/>
  <c r="L37" i="45"/>
  <c r="H38" i="45"/>
  <c r="F40" i="45"/>
  <c r="D40" i="45"/>
  <c r="E40" i="45" s="1"/>
  <c r="G39" i="45"/>
  <c r="B35" i="49"/>
  <c r="J40" i="45"/>
  <c r="B41" i="45"/>
  <c r="A42" i="45" s="1"/>
  <c r="I40" i="45"/>
  <c r="G73" i="53" l="1"/>
  <c r="A75" i="53"/>
  <c r="B75" i="53" s="1"/>
  <c r="I74" i="53"/>
  <c r="D74" i="53"/>
  <c r="E74" i="53" s="1"/>
  <c r="J74" i="53"/>
  <c r="F74" i="53"/>
  <c r="K65" i="53"/>
  <c r="L65" i="53" s="1"/>
  <c r="H66" i="53"/>
  <c r="H39" i="45"/>
  <c r="K39" i="45"/>
  <c r="K38" i="45"/>
  <c r="L38" i="45" s="1"/>
  <c r="F41" i="45"/>
  <c r="D41" i="45"/>
  <c r="E41" i="45" s="1"/>
  <c r="G40" i="45"/>
  <c r="A36" i="49"/>
  <c r="J41" i="45"/>
  <c r="I41" i="45"/>
  <c r="B42" i="45"/>
  <c r="A43" i="45" s="1"/>
  <c r="G74" i="53" l="1"/>
  <c r="J75" i="53"/>
  <c r="F75" i="53"/>
  <c r="A76" i="53"/>
  <c r="B76" i="53" s="1"/>
  <c r="I75" i="53"/>
  <c r="D75" i="53"/>
  <c r="E75" i="53" s="1"/>
  <c r="K66" i="53"/>
  <c r="L66" i="53" s="1"/>
  <c r="H67" i="53"/>
  <c r="L39" i="45"/>
  <c r="H40" i="45"/>
  <c r="F42" i="45"/>
  <c r="D42" i="45"/>
  <c r="E42" i="45" s="1"/>
  <c r="G41" i="45"/>
  <c r="B36" i="49"/>
  <c r="J42" i="45"/>
  <c r="B43" i="45"/>
  <c r="A44" i="45" s="1"/>
  <c r="I42" i="45"/>
  <c r="G75" i="53" l="1"/>
  <c r="J76" i="53"/>
  <c r="F76" i="53"/>
  <c r="A77" i="53"/>
  <c r="B77" i="53" s="1"/>
  <c r="I76" i="53"/>
  <c r="D76" i="53"/>
  <c r="E76" i="53" s="1"/>
  <c r="K67" i="53"/>
  <c r="L67" i="53" s="1"/>
  <c r="H68" i="53"/>
  <c r="H41" i="45"/>
  <c r="K41" i="45"/>
  <c r="K40" i="45"/>
  <c r="L40" i="45" s="1"/>
  <c r="F43" i="45"/>
  <c r="D43" i="45"/>
  <c r="E43" i="45" s="1"/>
  <c r="G42" i="45"/>
  <c r="A37" i="49"/>
  <c r="H36" i="49"/>
  <c r="J43" i="45"/>
  <c r="B44" i="45"/>
  <c r="A45" i="45" s="1"/>
  <c r="I43" i="45"/>
  <c r="G76" i="53" l="1"/>
  <c r="D77" i="53"/>
  <c r="J77" i="53"/>
  <c r="F77" i="53"/>
  <c r="A78" i="53"/>
  <c r="B78" i="53" s="1"/>
  <c r="I77" i="53"/>
  <c r="E77" i="53"/>
  <c r="K68" i="53"/>
  <c r="L68" i="53" s="1"/>
  <c r="H69" i="53"/>
  <c r="L41" i="45"/>
  <c r="H42" i="45"/>
  <c r="F44" i="45"/>
  <c r="D44" i="45"/>
  <c r="E44" i="45" s="1"/>
  <c r="G43" i="45"/>
  <c r="B37" i="49"/>
  <c r="J44" i="45"/>
  <c r="B45" i="45"/>
  <c r="A46" i="45" s="1"/>
  <c r="I44" i="45"/>
  <c r="G77" i="53" l="1"/>
  <c r="K69" i="53"/>
  <c r="L69" i="53" s="1"/>
  <c r="H70" i="53"/>
  <c r="A79" i="53"/>
  <c r="B79" i="53" s="1"/>
  <c r="I78" i="53"/>
  <c r="D78" i="53"/>
  <c r="E78" i="53" s="1"/>
  <c r="F78" i="53"/>
  <c r="J78" i="53"/>
  <c r="H43" i="45"/>
  <c r="K43" i="45" s="1"/>
  <c r="K42" i="45"/>
  <c r="L42" i="45" s="1"/>
  <c r="F45" i="45"/>
  <c r="D45" i="45"/>
  <c r="E45" i="45" s="1"/>
  <c r="G44" i="45"/>
  <c r="A38" i="49"/>
  <c r="J45" i="45"/>
  <c r="I45" i="45"/>
  <c r="B46" i="45"/>
  <c r="A47" i="45" s="1"/>
  <c r="G78" i="53" l="1"/>
  <c r="K70" i="53"/>
  <c r="L70" i="53" s="1"/>
  <c r="H71" i="53"/>
  <c r="J79" i="53"/>
  <c r="F79" i="53"/>
  <c r="A80" i="53"/>
  <c r="B80" i="53" s="1"/>
  <c r="I79" i="53"/>
  <c r="D79" i="53"/>
  <c r="E79" i="53" s="1"/>
  <c r="L43" i="45"/>
  <c r="H44" i="45"/>
  <c r="D46" i="45"/>
  <c r="E46" i="45" s="1"/>
  <c r="F46" i="45"/>
  <c r="G45" i="45"/>
  <c r="B38" i="49"/>
  <c r="J46" i="45"/>
  <c r="B47" i="45"/>
  <c r="A48" i="45" s="1"/>
  <c r="I46" i="45"/>
  <c r="G79" i="53" l="1"/>
  <c r="K71" i="53"/>
  <c r="L71" i="53" s="1"/>
  <c r="H72" i="53"/>
  <c r="J80" i="53"/>
  <c r="F80" i="53"/>
  <c r="A81" i="53"/>
  <c r="B81" i="53" s="1"/>
  <c r="I80" i="53"/>
  <c r="D80" i="53"/>
  <c r="E80" i="53" s="1"/>
  <c r="H45" i="45"/>
  <c r="K45" i="45" s="1"/>
  <c r="K44" i="45"/>
  <c r="L44" i="45" s="1"/>
  <c r="D47" i="45"/>
  <c r="E47" i="45" s="1"/>
  <c r="F47" i="45"/>
  <c r="G46" i="45"/>
  <c r="A39" i="49"/>
  <c r="J47" i="45"/>
  <c r="B48" i="45"/>
  <c r="A49" i="45" s="1"/>
  <c r="I47" i="45"/>
  <c r="G80" i="53" l="1"/>
  <c r="K72" i="53"/>
  <c r="L72" i="53" s="1"/>
  <c r="H73" i="53"/>
  <c r="D81" i="53"/>
  <c r="E81" i="53" s="1"/>
  <c r="J81" i="53"/>
  <c r="F81" i="53"/>
  <c r="A82" i="53"/>
  <c r="B82" i="53" s="1"/>
  <c r="I81" i="53"/>
  <c r="L45" i="45"/>
  <c r="H46" i="45"/>
  <c r="D48" i="45"/>
  <c r="E48" i="45" s="1"/>
  <c r="F48" i="45"/>
  <c r="G47" i="45"/>
  <c r="B39" i="49"/>
  <c r="J48" i="45"/>
  <c r="I48" i="45"/>
  <c r="B49" i="45"/>
  <c r="A50" i="45" s="1"/>
  <c r="H47" i="45" l="1"/>
  <c r="K47" i="45" s="1"/>
  <c r="G81" i="53"/>
  <c r="K73" i="53"/>
  <c r="L73" i="53" s="1"/>
  <c r="H74" i="53"/>
  <c r="A83" i="53"/>
  <c r="B83" i="53" s="1"/>
  <c r="I82" i="53"/>
  <c r="D82" i="53"/>
  <c r="E82" i="53" s="1"/>
  <c r="J82" i="53"/>
  <c r="F82" i="53"/>
  <c r="K46" i="45"/>
  <c r="L46" i="45" s="1"/>
  <c r="D49" i="45"/>
  <c r="E49" i="45" s="1"/>
  <c r="F49" i="45"/>
  <c r="G48" i="45"/>
  <c r="A40" i="49"/>
  <c r="J49" i="45"/>
  <c r="I49" i="45"/>
  <c r="B50" i="45"/>
  <c r="A51" i="45" s="1"/>
  <c r="G82" i="53" l="1"/>
  <c r="L47" i="45"/>
  <c r="K74" i="53"/>
  <c r="L74" i="53" s="1"/>
  <c r="H75" i="53"/>
  <c r="J83" i="53"/>
  <c r="F83" i="53"/>
  <c r="A84" i="53"/>
  <c r="B84" i="53" s="1"/>
  <c r="I83" i="53"/>
  <c r="D83" i="53"/>
  <c r="E83" i="53" s="1"/>
  <c r="H48" i="45"/>
  <c r="F50" i="45"/>
  <c r="G49" i="45"/>
  <c r="B40" i="49"/>
  <c r="J50" i="45"/>
  <c r="D50" i="45"/>
  <c r="E50" i="45" s="1"/>
  <c r="B51" i="45"/>
  <c r="A52" i="45" s="1"/>
  <c r="I50" i="45"/>
  <c r="G83" i="53" l="1"/>
  <c r="K75" i="53"/>
  <c r="L75" i="53" s="1"/>
  <c r="H76" i="53"/>
  <c r="J84" i="53"/>
  <c r="F84" i="53"/>
  <c r="A85" i="53"/>
  <c r="B85" i="53" s="1"/>
  <c r="I84" i="53"/>
  <c r="D84" i="53"/>
  <c r="E84" i="53" s="1"/>
  <c r="H49" i="45"/>
  <c r="K49" i="45" s="1"/>
  <c r="K48" i="45"/>
  <c r="L48" i="45" s="1"/>
  <c r="D51" i="45"/>
  <c r="E51" i="45" s="1"/>
  <c r="F51" i="45"/>
  <c r="G50" i="45"/>
  <c r="A41" i="49"/>
  <c r="J51" i="45"/>
  <c r="I51" i="45"/>
  <c r="B52" i="45"/>
  <c r="A53" i="45" s="1"/>
  <c r="G84" i="53" l="1"/>
  <c r="K76" i="53"/>
  <c r="L76" i="53" s="1"/>
  <c r="H77" i="53"/>
  <c r="D85" i="53"/>
  <c r="E85" i="53" s="1"/>
  <c r="J85" i="53"/>
  <c r="F85" i="53"/>
  <c r="I85" i="53"/>
  <c r="A86" i="53"/>
  <c r="B86" i="53" s="1"/>
  <c r="L49" i="45"/>
  <c r="H50" i="45"/>
  <c r="H51" i="45" s="1"/>
  <c r="D52" i="45"/>
  <c r="E52" i="45" s="1"/>
  <c r="F52" i="45"/>
  <c r="G51" i="45"/>
  <c r="B41" i="49"/>
  <c r="J52" i="45"/>
  <c r="I52" i="45"/>
  <c r="B53" i="45"/>
  <c r="A54" i="45" s="1"/>
  <c r="G85" i="53" l="1"/>
  <c r="K77" i="53"/>
  <c r="L77" i="53" s="1"/>
  <c r="H78" i="53"/>
  <c r="A87" i="53"/>
  <c r="B87" i="53" s="1"/>
  <c r="I86" i="53"/>
  <c r="D86" i="53"/>
  <c r="E86" i="53" s="1"/>
  <c r="J86" i="53"/>
  <c r="F86" i="53"/>
  <c r="K51" i="45"/>
  <c r="K50" i="45"/>
  <c r="L50" i="45" s="1"/>
  <c r="G52" i="45"/>
  <c r="H52" i="45" s="1"/>
  <c r="D53" i="45"/>
  <c r="E53" i="45" s="1"/>
  <c r="F53" i="45"/>
  <c r="A42" i="49"/>
  <c r="J53" i="45"/>
  <c r="I53" i="45"/>
  <c r="B54" i="45"/>
  <c r="A55" i="45" s="1"/>
  <c r="G86" i="53" l="1"/>
  <c r="L51" i="45"/>
  <c r="K78" i="53"/>
  <c r="L78" i="53" s="1"/>
  <c r="H79" i="53"/>
  <c r="J87" i="53"/>
  <c r="F87" i="53"/>
  <c r="A88" i="53"/>
  <c r="B88" i="53" s="1"/>
  <c r="I87" i="53"/>
  <c r="D87" i="53"/>
  <c r="E87" i="53" s="1"/>
  <c r="K52" i="45"/>
  <c r="L52" i="45" s="1"/>
  <c r="D54" i="45"/>
  <c r="E54" i="45" s="1"/>
  <c r="F54" i="45"/>
  <c r="G53" i="45"/>
  <c r="H53" i="45" s="1"/>
  <c r="B42" i="49"/>
  <c r="J54" i="45"/>
  <c r="A56" i="45"/>
  <c r="I54" i="45"/>
  <c r="G87" i="53" l="1"/>
  <c r="K79" i="53"/>
  <c r="L79" i="53" s="1"/>
  <c r="H80" i="53"/>
  <c r="J88" i="53"/>
  <c r="F88" i="53"/>
  <c r="A89" i="53"/>
  <c r="B89" i="53" s="1"/>
  <c r="I88" i="53"/>
  <c r="D88" i="53"/>
  <c r="E88" i="53" s="1"/>
  <c r="K53" i="45"/>
  <c r="L53" i="45" s="1"/>
  <c r="D55" i="45"/>
  <c r="E55" i="45" s="1"/>
  <c r="F55" i="45"/>
  <c r="G54" i="45"/>
  <c r="A43" i="49"/>
  <c r="J55" i="45"/>
  <c r="I55" i="45"/>
  <c r="B56" i="45"/>
  <c r="A57" i="45" s="1"/>
  <c r="G88" i="53" l="1"/>
  <c r="K80" i="53"/>
  <c r="L80" i="53" s="1"/>
  <c r="H81" i="53"/>
  <c r="D89" i="53"/>
  <c r="E89" i="53" s="1"/>
  <c r="J89" i="53"/>
  <c r="F89" i="53"/>
  <c r="A90" i="53"/>
  <c r="B90" i="53" s="1"/>
  <c r="I89" i="53"/>
  <c r="H54" i="45"/>
  <c r="D56" i="45"/>
  <c r="E56" i="45" s="1"/>
  <c r="F56" i="45"/>
  <c r="B43" i="49"/>
  <c r="J56" i="45"/>
  <c r="G55" i="45"/>
  <c r="B57" i="45"/>
  <c r="A58" i="45" s="1"/>
  <c r="I56" i="45"/>
  <c r="G89" i="53" l="1"/>
  <c r="A91" i="53"/>
  <c r="B91" i="53" s="1"/>
  <c r="I90" i="53"/>
  <c r="D90" i="53"/>
  <c r="E90" i="53" s="1"/>
  <c r="J90" i="53"/>
  <c r="F90" i="53"/>
  <c r="K81" i="53"/>
  <c r="L81" i="53" s="1"/>
  <c r="H82" i="53"/>
  <c r="H55" i="45"/>
  <c r="K54" i="45"/>
  <c r="L54" i="45" s="1"/>
  <c r="G56" i="45"/>
  <c r="D57" i="45"/>
  <c r="E57" i="45" s="1"/>
  <c r="F57" i="45"/>
  <c r="A44" i="49"/>
  <c r="J57" i="45"/>
  <c r="I57" i="45"/>
  <c r="B58" i="45"/>
  <c r="A59" i="45" s="1"/>
  <c r="G90" i="53" l="1"/>
  <c r="J91" i="53"/>
  <c r="F91" i="53"/>
  <c r="A92" i="53"/>
  <c r="B92" i="53" s="1"/>
  <c r="I91" i="53"/>
  <c r="D91" i="53"/>
  <c r="E91" i="53" s="1"/>
  <c r="K82" i="53"/>
  <c r="L82" i="53" s="1"/>
  <c r="H83" i="53"/>
  <c r="H56" i="45"/>
  <c r="K55" i="45"/>
  <c r="L55" i="45" s="1"/>
  <c r="D58" i="45"/>
  <c r="E58" i="45" s="1"/>
  <c r="F58" i="45"/>
  <c r="G57" i="45"/>
  <c r="B44" i="49"/>
  <c r="J58" i="45"/>
  <c r="B59" i="45"/>
  <c r="A60" i="45" s="1"/>
  <c r="I58" i="45"/>
  <c r="G91" i="53" l="1"/>
  <c r="J92" i="53"/>
  <c r="F92" i="53"/>
  <c r="A93" i="53"/>
  <c r="B93" i="53" s="1"/>
  <c r="I92" i="53"/>
  <c r="D92" i="53"/>
  <c r="E92" i="53" s="1"/>
  <c r="K83" i="53"/>
  <c r="L83" i="53" s="1"/>
  <c r="H84" i="53"/>
  <c r="H57" i="45"/>
  <c r="K56" i="45"/>
  <c r="L56" i="45" s="1"/>
  <c r="D59" i="45"/>
  <c r="E59" i="45" s="1"/>
  <c r="F59" i="45"/>
  <c r="G58" i="45"/>
  <c r="A45" i="49"/>
  <c r="J59" i="45"/>
  <c r="B60" i="45"/>
  <c r="A61" i="45" s="1"/>
  <c r="I59" i="45"/>
  <c r="G92" i="53" l="1"/>
  <c r="D93" i="53"/>
  <c r="J93" i="53"/>
  <c r="F93" i="53"/>
  <c r="A94" i="53"/>
  <c r="B94" i="53" s="1"/>
  <c r="I93" i="53"/>
  <c r="E93" i="53"/>
  <c r="K84" i="53"/>
  <c r="L84" i="53" s="1"/>
  <c r="H85" i="53"/>
  <c r="H58" i="45"/>
  <c r="K57" i="45"/>
  <c r="L57" i="45" s="1"/>
  <c r="D60" i="45"/>
  <c r="E60" i="45" s="1"/>
  <c r="F60" i="45"/>
  <c r="G59" i="45"/>
  <c r="B45" i="49"/>
  <c r="J60" i="45"/>
  <c r="B61" i="45"/>
  <c r="A62" i="45" s="1"/>
  <c r="I60" i="45"/>
  <c r="G93" i="53" l="1"/>
  <c r="K85" i="53"/>
  <c r="L85" i="53" s="1"/>
  <c r="H86" i="53"/>
  <c r="A95" i="53"/>
  <c r="B95" i="53" s="1"/>
  <c r="I94" i="53"/>
  <c r="D94" i="53"/>
  <c r="E94" i="53" s="1"/>
  <c r="F94" i="53"/>
  <c r="J94" i="53"/>
  <c r="H59" i="45"/>
  <c r="K58" i="45"/>
  <c r="L58" i="45" s="1"/>
  <c r="D61" i="45"/>
  <c r="E61" i="45" s="1"/>
  <c r="F61" i="45"/>
  <c r="G60" i="45"/>
  <c r="A46" i="49"/>
  <c r="J61" i="45"/>
  <c r="I61" i="45"/>
  <c r="B62" i="45"/>
  <c r="A63" i="45" s="1"/>
  <c r="G94" i="53" l="1"/>
  <c r="K86" i="53"/>
  <c r="L86" i="53" s="1"/>
  <c r="H87" i="53"/>
  <c r="J95" i="53"/>
  <c r="F95" i="53"/>
  <c r="A96" i="53"/>
  <c r="B96" i="53" s="1"/>
  <c r="I95" i="53"/>
  <c r="D95" i="53"/>
  <c r="E95" i="53" s="1"/>
  <c r="H60" i="45"/>
  <c r="K59" i="45"/>
  <c r="L59" i="45" s="1"/>
  <c r="D62" i="45"/>
  <c r="E62" i="45" s="1"/>
  <c r="F62" i="45"/>
  <c r="G61" i="45"/>
  <c r="B46" i="49"/>
  <c r="J62" i="45"/>
  <c r="B63" i="45"/>
  <c r="A64" i="45" s="1"/>
  <c r="I62" i="45"/>
  <c r="G95" i="53" l="1"/>
  <c r="K87" i="53"/>
  <c r="L87" i="53" s="1"/>
  <c r="H88" i="53"/>
  <c r="J96" i="53"/>
  <c r="F96" i="53"/>
  <c r="A97" i="53"/>
  <c r="B97" i="53" s="1"/>
  <c r="I96" i="53"/>
  <c r="D96" i="53"/>
  <c r="E96" i="53" s="1"/>
  <c r="H61" i="45"/>
  <c r="K60" i="45"/>
  <c r="L60" i="45" s="1"/>
  <c r="D63" i="45"/>
  <c r="E63" i="45" s="1"/>
  <c r="F63" i="45"/>
  <c r="G62" i="45"/>
  <c r="A47" i="49"/>
  <c r="J63" i="45"/>
  <c r="I63" i="45"/>
  <c r="B64" i="45"/>
  <c r="A65" i="45" s="1"/>
  <c r="G96" i="53" l="1"/>
  <c r="K88" i="53"/>
  <c r="L88" i="53" s="1"/>
  <c r="H89" i="53"/>
  <c r="D97" i="53"/>
  <c r="E97" i="53" s="1"/>
  <c r="J97" i="53"/>
  <c r="F97" i="53"/>
  <c r="A98" i="53"/>
  <c r="B98" i="53" s="1"/>
  <c r="I97" i="53"/>
  <c r="H62" i="45"/>
  <c r="K61" i="45"/>
  <c r="L61" i="45" s="1"/>
  <c r="D64" i="45"/>
  <c r="E64" i="45" s="1"/>
  <c r="F64" i="45"/>
  <c r="G63" i="45"/>
  <c r="B47" i="49"/>
  <c r="J64" i="45"/>
  <c r="I64" i="45"/>
  <c r="B65" i="45"/>
  <c r="A66" i="45" s="1"/>
  <c r="G97" i="53" l="1"/>
  <c r="A99" i="53"/>
  <c r="B99" i="53" s="1"/>
  <c r="I98" i="53"/>
  <c r="D98" i="53"/>
  <c r="E98" i="53" s="1"/>
  <c r="J98" i="53"/>
  <c r="F98" i="53"/>
  <c r="K89" i="53"/>
  <c r="L89" i="53" s="1"/>
  <c r="H90" i="53"/>
  <c r="H63" i="45"/>
  <c r="K62" i="45"/>
  <c r="L62" i="45" s="1"/>
  <c r="D65" i="45"/>
  <c r="E65" i="45" s="1"/>
  <c r="F65" i="45"/>
  <c r="G64" i="45"/>
  <c r="A48" i="49"/>
  <c r="J65" i="45"/>
  <c r="I65" i="45"/>
  <c r="B66" i="45"/>
  <c r="A67" i="45" s="1"/>
  <c r="G98" i="53" l="1"/>
  <c r="J99" i="53"/>
  <c r="F99" i="53"/>
  <c r="I99" i="53"/>
  <c r="A100" i="53"/>
  <c r="B100" i="53" s="1"/>
  <c r="D99" i="53"/>
  <c r="E99" i="53" s="1"/>
  <c r="K90" i="53"/>
  <c r="L90" i="53" s="1"/>
  <c r="H91" i="53"/>
  <c r="H64" i="45"/>
  <c r="K63" i="45"/>
  <c r="L63" i="45" s="1"/>
  <c r="D66" i="45"/>
  <c r="E66" i="45" s="1"/>
  <c r="F66" i="45"/>
  <c r="G65" i="45"/>
  <c r="B48" i="49"/>
  <c r="J66" i="45"/>
  <c r="B67" i="45"/>
  <c r="A68" i="45" s="1"/>
  <c r="I66" i="45"/>
  <c r="G99" i="53" l="1"/>
  <c r="A101" i="53"/>
  <c r="B101" i="53" s="1"/>
  <c r="I100" i="53"/>
  <c r="J100" i="53"/>
  <c r="D100" i="53"/>
  <c r="E100" i="53" s="1"/>
  <c r="F100" i="53"/>
  <c r="K91" i="53"/>
  <c r="L91" i="53" s="1"/>
  <c r="H92" i="53"/>
  <c r="H65" i="45"/>
  <c r="K64" i="45"/>
  <c r="L64" i="45" s="1"/>
  <c r="D67" i="45"/>
  <c r="E67" i="45" s="1"/>
  <c r="F67" i="45"/>
  <c r="G66" i="45"/>
  <c r="A49" i="49"/>
  <c r="J67" i="45"/>
  <c r="B68" i="45"/>
  <c r="A69" i="45" s="1"/>
  <c r="I67" i="45"/>
  <c r="G100" i="53" l="1"/>
  <c r="J101" i="53"/>
  <c r="F101" i="53"/>
  <c r="I101" i="53"/>
  <c r="D101" i="53"/>
  <c r="E101" i="53" s="1"/>
  <c r="A102" i="53"/>
  <c r="B102" i="53" s="1"/>
  <c r="K92" i="53"/>
  <c r="L92" i="53" s="1"/>
  <c r="H93" i="53"/>
  <c r="H66" i="45"/>
  <c r="K65" i="45"/>
  <c r="L65" i="45" s="1"/>
  <c r="D68" i="45"/>
  <c r="E68" i="45" s="1"/>
  <c r="F68" i="45"/>
  <c r="G67" i="45"/>
  <c r="B49" i="49"/>
  <c r="J68" i="45"/>
  <c r="I68" i="45"/>
  <c r="B69" i="45"/>
  <c r="A70" i="45" s="1"/>
  <c r="G101" i="53" l="1"/>
  <c r="I102" i="53"/>
  <c r="D102" i="53"/>
  <c r="A103" i="53"/>
  <c r="B103" i="53" s="1"/>
  <c r="F102" i="53"/>
  <c r="J102" i="53"/>
  <c r="E102" i="53"/>
  <c r="K93" i="53"/>
  <c r="L93" i="53" s="1"/>
  <c r="H94" i="53"/>
  <c r="H67" i="45"/>
  <c r="K66" i="45"/>
  <c r="L66" i="45" s="1"/>
  <c r="D69" i="45"/>
  <c r="E69" i="45" s="1"/>
  <c r="F69" i="45"/>
  <c r="G68" i="45"/>
  <c r="A50" i="49"/>
  <c r="J69" i="45"/>
  <c r="I69" i="45"/>
  <c r="B70" i="45"/>
  <c r="A71" i="45" s="1"/>
  <c r="G102" i="53" l="1"/>
  <c r="D103" i="53"/>
  <c r="I103" i="53"/>
  <c r="A104" i="53"/>
  <c r="B104" i="53" s="1"/>
  <c r="F103" i="53"/>
  <c r="J103" i="53"/>
  <c r="E103" i="53"/>
  <c r="K94" i="53"/>
  <c r="L94" i="53" s="1"/>
  <c r="H95" i="53"/>
  <c r="H68" i="45"/>
  <c r="K67" i="45"/>
  <c r="L67" i="45" s="1"/>
  <c r="D70" i="45"/>
  <c r="E70" i="45" s="1"/>
  <c r="F70" i="45"/>
  <c r="G69" i="45"/>
  <c r="B50" i="49"/>
  <c r="J70" i="45"/>
  <c r="B71" i="45"/>
  <c r="A72" i="45" s="1"/>
  <c r="I70" i="45"/>
  <c r="G103" i="53" l="1"/>
  <c r="A105" i="53"/>
  <c r="B105" i="53" s="1"/>
  <c r="I104" i="53"/>
  <c r="F104" i="53"/>
  <c r="J104" i="53"/>
  <c r="D104" i="53"/>
  <c r="E104" i="53" s="1"/>
  <c r="K95" i="53"/>
  <c r="L95" i="53" s="1"/>
  <c r="H96" i="53"/>
  <c r="H69" i="45"/>
  <c r="K68" i="45"/>
  <c r="L68" i="45" s="1"/>
  <c r="D71" i="45"/>
  <c r="E71" i="45" s="1"/>
  <c r="F71" i="45"/>
  <c r="G70" i="45"/>
  <c r="A51" i="49"/>
  <c r="J71" i="45"/>
  <c r="I71" i="45"/>
  <c r="B72" i="45"/>
  <c r="A73" i="45" s="1"/>
  <c r="G104" i="53" l="1"/>
  <c r="J105" i="53"/>
  <c r="F105" i="53"/>
  <c r="A106" i="53"/>
  <c r="B106" i="53" s="1"/>
  <c r="I105" i="53"/>
  <c r="D105" i="53"/>
  <c r="E105" i="53" s="1"/>
  <c r="K96" i="53"/>
  <c r="L96" i="53" s="1"/>
  <c r="H97" i="53"/>
  <c r="H70" i="45"/>
  <c r="K69" i="45"/>
  <c r="L69" i="45" s="1"/>
  <c r="G71" i="45"/>
  <c r="D72" i="45"/>
  <c r="E72" i="45" s="1"/>
  <c r="F72" i="45"/>
  <c r="B51" i="49"/>
  <c r="J72" i="45"/>
  <c r="I72" i="45"/>
  <c r="B73" i="45"/>
  <c r="A74" i="45" s="1"/>
  <c r="G105" i="53" l="1"/>
  <c r="K97" i="53"/>
  <c r="L97" i="53" s="1"/>
  <c r="H98" i="53"/>
  <c r="A107" i="53"/>
  <c r="B107" i="53" s="1"/>
  <c r="F106" i="53"/>
  <c r="J106" i="53"/>
  <c r="I106" i="53"/>
  <c r="D106" i="53"/>
  <c r="E106" i="53" s="1"/>
  <c r="H71" i="45"/>
  <c r="K71" i="45" s="1"/>
  <c r="K70" i="45"/>
  <c r="L70" i="45" s="1"/>
  <c r="D73" i="45"/>
  <c r="E73" i="45" s="1"/>
  <c r="F73" i="45"/>
  <c r="G72" i="45"/>
  <c r="A52" i="49"/>
  <c r="J73" i="45"/>
  <c r="I73" i="45"/>
  <c r="B74" i="45"/>
  <c r="A75" i="45" s="1"/>
  <c r="G106" i="53" l="1"/>
  <c r="K98" i="53"/>
  <c r="L98" i="53" s="1"/>
  <c r="H99" i="53"/>
  <c r="D107" i="53"/>
  <c r="E107" i="53" s="1"/>
  <c r="A108" i="53"/>
  <c r="B108" i="53" s="1"/>
  <c r="F107" i="53"/>
  <c r="J107" i="53"/>
  <c r="I107" i="53"/>
  <c r="L71" i="45"/>
  <c r="H72" i="45"/>
  <c r="D74" i="45"/>
  <c r="E74" i="45" s="1"/>
  <c r="F74" i="45"/>
  <c r="G73" i="45"/>
  <c r="B52" i="49"/>
  <c r="J74" i="45"/>
  <c r="B75" i="45"/>
  <c r="A76" i="45" s="1"/>
  <c r="I74" i="45"/>
  <c r="H73" i="45" l="1"/>
  <c r="K73" i="45" s="1"/>
  <c r="G107" i="53"/>
  <c r="A109" i="53"/>
  <c r="B109" i="53" s="1"/>
  <c r="I108" i="53"/>
  <c r="F108" i="53"/>
  <c r="J108" i="53"/>
  <c r="D108" i="53"/>
  <c r="E108" i="53" s="1"/>
  <c r="K99" i="53"/>
  <c r="L99" i="53" s="1"/>
  <c r="H100" i="53"/>
  <c r="K72" i="45"/>
  <c r="L72" i="45" s="1"/>
  <c r="D75" i="45"/>
  <c r="E75" i="45" s="1"/>
  <c r="F75" i="45"/>
  <c r="G74" i="45"/>
  <c r="A53" i="49"/>
  <c r="J75" i="45"/>
  <c r="B76" i="45"/>
  <c r="A77" i="45" s="1"/>
  <c r="I75" i="45"/>
  <c r="L73" i="45" l="1"/>
  <c r="G108" i="53"/>
  <c r="K100" i="53"/>
  <c r="L100" i="53" s="1"/>
  <c r="H101" i="53"/>
  <c r="J109" i="53"/>
  <c r="F109" i="53"/>
  <c r="I109" i="53"/>
  <c r="D109" i="53"/>
  <c r="E109" i="53" s="1"/>
  <c r="A110" i="53"/>
  <c r="B110" i="53" s="1"/>
  <c r="H74" i="45"/>
  <c r="G75" i="45"/>
  <c r="D76" i="45"/>
  <c r="E76" i="45" s="1"/>
  <c r="F76" i="45"/>
  <c r="B53" i="49"/>
  <c r="J76" i="45"/>
  <c r="I76" i="45"/>
  <c r="B77" i="45"/>
  <c r="A78" i="45" s="1"/>
  <c r="G109" i="53" l="1"/>
  <c r="F110" i="53"/>
  <c r="J110" i="53"/>
  <c r="I110" i="53"/>
  <c r="D110" i="53"/>
  <c r="E110" i="53" s="1"/>
  <c r="A111" i="53"/>
  <c r="B111" i="53" s="1"/>
  <c r="K101" i="53"/>
  <c r="L101" i="53" s="1"/>
  <c r="H102" i="53"/>
  <c r="H75" i="45"/>
  <c r="K74" i="45"/>
  <c r="L74" i="45" s="1"/>
  <c r="D77" i="45"/>
  <c r="E77" i="45" s="1"/>
  <c r="F77" i="45"/>
  <c r="G76" i="45"/>
  <c r="A54" i="49"/>
  <c r="J77" i="45"/>
  <c r="I77" i="45"/>
  <c r="B78" i="45"/>
  <c r="A79" i="45" s="1"/>
  <c r="G110" i="53" l="1"/>
  <c r="K102" i="53"/>
  <c r="L102" i="53" s="1"/>
  <c r="H103" i="53"/>
  <c r="D111" i="53"/>
  <c r="E111" i="53" s="1"/>
  <c r="F111" i="53"/>
  <c r="J111" i="53"/>
  <c r="I111" i="53"/>
  <c r="A112" i="53"/>
  <c r="B112" i="53" s="1"/>
  <c r="H76" i="45"/>
  <c r="K76" i="45" s="1"/>
  <c r="K75" i="45"/>
  <c r="L75" i="45" s="1"/>
  <c r="D78" i="45"/>
  <c r="E78" i="45" s="1"/>
  <c r="F78" i="45"/>
  <c r="G77" i="45"/>
  <c r="B54" i="49"/>
  <c r="J78" i="45"/>
  <c r="B79" i="45"/>
  <c r="A80" i="45" s="1"/>
  <c r="I78" i="45"/>
  <c r="G111" i="53" l="1"/>
  <c r="K103" i="53"/>
  <c r="L103" i="53" s="1"/>
  <c r="H104" i="53"/>
  <c r="A113" i="53"/>
  <c r="B113" i="53" s="1"/>
  <c r="I112" i="53"/>
  <c r="J112" i="53"/>
  <c r="D112" i="53"/>
  <c r="E112" i="53" s="1"/>
  <c r="L76" i="45"/>
  <c r="H77" i="45"/>
  <c r="G78" i="45"/>
  <c r="D79" i="45"/>
  <c r="E79" i="45" s="1"/>
  <c r="F79" i="45"/>
  <c r="A55" i="49"/>
  <c r="J79" i="45"/>
  <c r="I79" i="45"/>
  <c r="B80" i="45"/>
  <c r="A81" i="45" s="1"/>
  <c r="G112" i="53" l="1"/>
  <c r="K104" i="53"/>
  <c r="L104" i="53" s="1"/>
  <c r="H105" i="53"/>
  <c r="A114" i="53"/>
  <c r="B114" i="53" s="1"/>
  <c r="I113" i="53"/>
  <c r="J113" i="53"/>
  <c r="C113" i="53"/>
  <c r="D113" i="53" s="1"/>
  <c r="E113" i="53" s="1"/>
  <c r="H78" i="45"/>
  <c r="K77" i="45"/>
  <c r="L77" i="45" s="1"/>
  <c r="D80" i="45"/>
  <c r="E80" i="45" s="1"/>
  <c r="F80" i="45"/>
  <c r="G79" i="45"/>
  <c r="B55" i="49"/>
  <c r="J80" i="45"/>
  <c r="B81" i="45"/>
  <c r="A82" i="45" s="1"/>
  <c r="I80" i="45"/>
  <c r="G113" i="53" l="1"/>
  <c r="K105" i="53"/>
  <c r="L105" i="53" s="1"/>
  <c r="H106" i="53"/>
  <c r="A115" i="53"/>
  <c r="B115" i="53" s="1"/>
  <c r="I114" i="53"/>
  <c r="C114" i="53"/>
  <c r="D114" i="53" s="1"/>
  <c r="E114" i="53" s="1"/>
  <c r="J114" i="53"/>
  <c r="H79" i="45"/>
  <c r="K78" i="45"/>
  <c r="L78" i="45" s="1"/>
  <c r="D81" i="45"/>
  <c r="E81" i="45" s="1"/>
  <c r="F81" i="45"/>
  <c r="G80" i="45"/>
  <c r="A56" i="49"/>
  <c r="J81" i="45"/>
  <c r="B82" i="45"/>
  <c r="A83" i="45" s="1"/>
  <c r="I81" i="45"/>
  <c r="G114" i="53" l="1"/>
  <c r="K106" i="53"/>
  <c r="L106" i="53" s="1"/>
  <c r="H107" i="53"/>
  <c r="A116" i="53"/>
  <c r="B116" i="53" s="1"/>
  <c r="I115" i="53"/>
  <c r="J115" i="53"/>
  <c r="C115" i="53"/>
  <c r="D115" i="53" s="1"/>
  <c r="E115" i="53" s="1"/>
  <c r="H80" i="45"/>
  <c r="K79" i="45"/>
  <c r="L79" i="45" s="1"/>
  <c r="D82" i="45"/>
  <c r="E82" i="45" s="1"/>
  <c r="F82" i="45"/>
  <c r="G81" i="45"/>
  <c r="B56" i="49"/>
  <c r="J82" i="45"/>
  <c r="B83" i="45"/>
  <c r="A84" i="45" s="1"/>
  <c r="I82" i="45"/>
  <c r="G115" i="53" l="1"/>
  <c r="K107" i="53"/>
  <c r="L107" i="53" s="1"/>
  <c r="H108" i="53"/>
  <c r="A117" i="53"/>
  <c r="B117" i="53" s="1"/>
  <c r="I116" i="53"/>
  <c r="J116" i="53"/>
  <c r="C116" i="53"/>
  <c r="D116" i="53" s="1"/>
  <c r="E116" i="53" s="1"/>
  <c r="H81" i="45"/>
  <c r="K80" i="45"/>
  <c r="L80" i="45" s="1"/>
  <c r="D83" i="45"/>
  <c r="E83" i="45" s="1"/>
  <c r="F83" i="45"/>
  <c r="G82" i="45"/>
  <c r="A57" i="49"/>
  <c r="J83" i="45"/>
  <c r="B84" i="45"/>
  <c r="A85" i="45" s="1"/>
  <c r="I83" i="45"/>
  <c r="G116" i="53" l="1"/>
  <c r="K108" i="53"/>
  <c r="L108" i="53" s="1"/>
  <c r="H109" i="53"/>
  <c r="C117" i="53"/>
  <c r="A118" i="53"/>
  <c r="B118" i="53" s="1"/>
  <c r="I117" i="53"/>
  <c r="F117" i="53"/>
  <c r="D117" i="53"/>
  <c r="E117" i="53" s="1"/>
  <c r="J117" i="53"/>
  <c r="H82" i="45"/>
  <c r="K81" i="45"/>
  <c r="L81" i="45" s="1"/>
  <c r="G83" i="45"/>
  <c r="D84" i="45"/>
  <c r="E84" i="45" s="1"/>
  <c r="F84" i="45"/>
  <c r="B57" i="49"/>
  <c r="J84" i="45"/>
  <c r="I84" i="45"/>
  <c r="B85" i="45"/>
  <c r="A86" i="45" s="1"/>
  <c r="G117" i="53" l="1"/>
  <c r="C118" i="53"/>
  <c r="D118" i="53" s="1"/>
  <c r="E118" i="53" s="1"/>
  <c r="A119" i="53"/>
  <c r="B119" i="53" s="1"/>
  <c r="I118" i="53"/>
  <c r="J118" i="53"/>
  <c r="F118" i="53"/>
  <c r="K109" i="53"/>
  <c r="L109" i="53" s="1"/>
  <c r="H110" i="53"/>
  <c r="H83" i="45"/>
  <c r="K83" i="45" s="1"/>
  <c r="K82" i="45"/>
  <c r="L82" i="45" s="1"/>
  <c r="G84" i="45"/>
  <c r="D85" i="45"/>
  <c r="E85" i="45" s="1"/>
  <c r="F85" i="45"/>
  <c r="A58" i="49"/>
  <c r="J85" i="45"/>
  <c r="B86" i="45"/>
  <c r="A87" i="45" s="1"/>
  <c r="I85" i="45"/>
  <c r="H84" i="45" l="1"/>
  <c r="K84" i="45" s="1"/>
  <c r="G118" i="53"/>
  <c r="C119" i="53"/>
  <c r="J119" i="53"/>
  <c r="F119" i="53"/>
  <c r="A120" i="53"/>
  <c r="B120" i="53" s="1"/>
  <c r="I119" i="53"/>
  <c r="D119" i="53"/>
  <c r="E119" i="53" s="1"/>
  <c r="G119" i="53" s="1"/>
  <c r="K110" i="53"/>
  <c r="L110" i="53" s="1"/>
  <c r="H111" i="53"/>
  <c r="L83" i="45"/>
  <c r="D86" i="45"/>
  <c r="E86" i="45" s="1"/>
  <c r="F86" i="45"/>
  <c r="G85" i="45"/>
  <c r="B58" i="49"/>
  <c r="J86" i="45"/>
  <c r="B87" i="45"/>
  <c r="A88" i="45" s="1"/>
  <c r="I86" i="45"/>
  <c r="L84" i="45" l="1"/>
  <c r="C120" i="53"/>
  <c r="J120" i="53"/>
  <c r="F120" i="53"/>
  <c r="A121" i="53"/>
  <c r="B121" i="53" s="1"/>
  <c r="I120" i="53"/>
  <c r="E120" i="53"/>
  <c r="G120" i="53" s="1"/>
  <c r="D120" i="53"/>
  <c r="K111" i="53"/>
  <c r="L111" i="53" s="1"/>
  <c r="H112" i="53"/>
  <c r="H85" i="45"/>
  <c r="D87" i="45"/>
  <c r="E87" i="45" s="1"/>
  <c r="F87" i="45"/>
  <c r="G86" i="45"/>
  <c r="A59" i="49"/>
  <c r="J87" i="45"/>
  <c r="I87" i="45"/>
  <c r="B88" i="45"/>
  <c r="A89" i="45" s="1"/>
  <c r="K112" i="53" l="1"/>
  <c r="L112" i="53" s="1"/>
  <c r="H113" i="53"/>
  <c r="C121" i="53"/>
  <c r="J121" i="53"/>
  <c r="F121" i="53"/>
  <c r="A122" i="53"/>
  <c r="B122" i="53" s="1"/>
  <c r="I121" i="53"/>
  <c r="E121" i="53"/>
  <c r="G121" i="53" s="1"/>
  <c r="D121" i="53"/>
  <c r="H86" i="45"/>
  <c r="K86" i="45" s="1"/>
  <c r="K85" i="45"/>
  <c r="L85" i="45" s="1"/>
  <c r="D88" i="45"/>
  <c r="E88" i="45" s="1"/>
  <c r="F88" i="45"/>
  <c r="G87" i="45"/>
  <c r="B59" i="49"/>
  <c r="J88" i="45"/>
  <c r="I88" i="45"/>
  <c r="B89" i="45"/>
  <c r="A90" i="45" s="1"/>
  <c r="K113" i="53" l="1"/>
  <c r="L113" i="53" s="1"/>
  <c r="H114" i="53"/>
  <c r="C122" i="53"/>
  <c r="J122" i="53"/>
  <c r="F122" i="53"/>
  <c r="A123" i="53"/>
  <c r="B123" i="53" s="1"/>
  <c r="I122" i="53"/>
  <c r="D122" i="53"/>
  <c r="E122" i="53" s="1"/>
  <c r="G122" i="53" s="1"/>
  <c r="L86" i="45"/>
  <c r="H87" i="45"/>
  <c r="D89" i="45"/>
  <c r="E89" i="45" s="1"/>
  <c r="F89" i="45"/>
  <c r="G88" i="45"/>
  <c r="A60" i="49"/>
  <c r="J89" i="45"/>
  <c r="B90" i="45"/>
  <c r="A91" i="45" s="1"/>
  <c r="I89" i="45"/>
  <c r="K114" i="53" l="1"/>
  <c r="L114" i="53" s="1"/>
  <c r="H115" i="53"/>
  <c r="C123" i="53"/>
  <c r="J123" i="53"/>
  <c r="F123" i="53"/>
  <c r="A124" i="53"/>
  <c r="B124" i="53" s="1"/>
  <c r="I123" i="53"/>
  <c r="D123" i="53"/>
  <c r="E123" i="53" s="1"/>
  <c r="G123" i="53" s="1"/>
  <c r="H88" i="45"/>
  <c r="K88" i="45" s="1"/>
  <c r="K87" i="45"/>
  <c r="L87" i="45" s="1"/>
  <c r="D90" i="45"/>
  <c r="E90" i="45" s="1"/>
  <c r="F90" i="45"/>
  <c r="G89" i="45"/>
  <c r="B60" i="49"/>
  <c r="J90" i="45"/>
  <c r="I90" i="45"/>
  <c r="B91" i="45"/>
  <c r="A92" i="45" s="1"/>
  <c r="K115" i="53" l="1"/>
  <c r="L115" i="53" s="1"/>
  <c r="H116" i="53"/>
  <c r="C124" i="53"/>
  <c r="J124" i="53"/>
  <c r="F124" i="53"/>
  <c r="A125" i="53"/>
  <c r="B125" i="53" s="1"/>
  <c r="I124" i="53"/>
  <c r="E124" i="53"/>
  <c r="G124" i="53" s="1"/>
  <c r="D124" i="53"/>
  <c r="L88" i="45"/>
  <c r="H89" i="45"/>
  <c r="D91" i="45"/>
  <c r="E91" i="45" s="1"/>
  <c r="F91" i="45"/>
  <c r="G90" i="45"/>
  <c r="A61" i="49"/>
  <c r="D60" i="49"/>
  <c r="J91" i="45"/>
  <c r="I91" i="45"/>
  <c r="B92" i="45"/>
  <c r="A93" i="45" s="1"/>
  <c r="K116" i="53" l="1"/>
  <c r="L116" i="53" s="1"/>
  <c r="H117" i="53"/>
  <c r="C125" i="53"/>
  <c r="J125" i="53"/>
  <c r="F125" i="53"/>
  <c r="A126" i="53"/>
  <c r="B126" i="53" s="1"/>
  <c r="I125" i="53"/>
  <c r="E125" i="53"/>
  <c r="G125" i="53" s="1"/>
  <c r="D125" i="53"/>
  <c r="H90" i="45"/>
  <c r="K90" i="45" s="1"/>
  <c r="K89" i="45"/>
  <c r="L89" i="45" s="1"/>
  <c r="E60" i="49"/>
  <c r="F60" i="49" s="1"/>
  <c r="D92" i="45"/>
  <c r="E92" i="45" s="1"/>
  <c r="F92" i="45"/>
  <c r="G91" i="45"/>
  <c r="B61" i="49"/>
  <c r="J92" i="45"/>
  <c r="I92" i="45"/>
  <c r="B93" i="45"/>
  <c r="A94" i="45" s="1"/>
  <c r="L90" i="45" l="1"/>
  <c r="K117" i="53"/>
  <c r="L117" i="53" s="1"/>
  <c r="H118" i="53"/>
  <c r="C126" i="53"/>
  <c r="D126" i="53" s="1"/>
  <c r="E126" i="53" s="1"/>
  <c r="G126" i="53" s="1"/>
  <c r="J126" i="53"/>
  <c r="F126" i="53"/>
  <c r="A127" i="53"/>
  <c r="B127" i="53" s="1"/>
  <c r="H127" i="53" s="1"/>
  <c r="I126" i="53"/>
  <c r="H91" i="45"/>
  <c r="D93" i="45"/>
  <c r="E93" i="45" s="1"/>
  <c r="F93" i="45"/>
  <c r="G92" i="45"/>
  <c r="A62" i="49"/>
  <c r="J93" i="45"/>
  <c r="B94" i="45"/>
  <c r="A95" i="45" s="1"/>
  <c r="I93" i="45"/>
  <c r="K118" i="53" l="1"/>
  <c r="H119" i="53"/>
  <c r="L118" i="53"/>
  <c r="C127" i="53"/>
  <c r="D127" i="53" s="1"/>
  <c r="E127" i="53" s="1"/>
  <c r="G127" i="53" s="1"/>
  <c r="J127" i="53"/>
  <c r="F127" i="53"/>
  <c r="A128" i="53"/>
  <c r="B128" i="53" s="1"/>
  <c r="I127" i="53"/>
  <c r="H92" i="45"/>
  <c r="K92" i="45" s="1"/>
  <c r="K91" i="45"/>
  <c r="L91" i="45" s="1"/>
  <c r="D94" i="45"/>
  <c r="E94" i="45" s="1"/>
  <c r="F94" i="45"/>
  <c r="G93" i="45"/>
  <c r="B62" i="49"/>
  <c r="J94" i="45"/>
  <c r="I94" i="45"/>
  <c r="B95" i="45"/>
  <c r="A96" i="45" s="1"/>
  <c r="K119" i="53" l="1"/>
  <c r="L119" i="53" s="1"/>
  <c r="H120" i="53"/>
  <c r="L92" i="45"/>
  <c r="C128" i="53"/>
  <c r="J128" i="53"/>
  <c r="F128" i="53"/>
  <c r="G128" i="53" s="1"/>
  <c r="A129" i="53"/>
  <c r="B129" i="53" s="1"/>
  <c r="I128" i="53"/>
  <c r="E128" i="53"/>
  <c r="D128" i="53"/>
  <c r="H93" i="45"/>
  <c r="D95" i="45"/>
  <c r="E95" i="45" s="1"/>
  <c r="F95" i="45"/>
  <c r="G94" i="45"/>
  <c r="A63" i="49"/>
  <c r="J95" i="45"/>
  <c r="B96" i="45"/>
  <c r="A97" i="45" s="1"/>
  <c r="I95" i="45"/>
  <c r="K120" i="53" l="1"/>
  <c r="L120" i="53" s="1"/>
  <c r="H121" i="53"/>
  <c r="C129" i="53"/>
  <c r="J129" i="53"/>
  <c r="F129" i="53"/>
  <c r="A130" i="53"/>
  <c r="B130" i="53" s="1"/>
  <c r="I129" i="53"/>
  <c r="E129" i="53"/>
  <c r="G129" i="53" s="1"/>
  <c r="D129" i="53"/>
  <c r="H94" i="45"/>
  <c r="K93" i="45"/>
  <c r="L93" i="45" s="1"/>
  <c r="G95" i="45"/>
  <c r="D96" i="45"/>
  <c r="E96" i="45" s="1"/>
  <c r="F96" i="45"/>
  <c r="B63" i="49"/>
  <c r="J96" i="45"/>
  <c r="I96" i="45"/>
  <c r="B97" i="45"/>
  <c r="A98" i="45" s="1"/>
  <c r="K121" i="53" l="1"/>
  <c r="L121" i="53" s="1"/>
  <c r="H122" i="53"/>
  <c r="C130" i="53"/>
  <c r="D130" i="53" s="1"/>
  <c r="E130" i="53" s="1"/>
  <c r="G130" i="53" s="1"/>
  <c r="J130" i="53"/>
  <c r="F130" i="53"/>
  <c r="A131" i="53"/>
  <c r="B131" i="53" s="1"/>
  <c r="I130" i="53"/>
  <c r="H95" i="45"/>
  <c r="K94" i="45"/>
  <c r="L94" i="45" s="1"/>
  <c r="D97" i="45"/>
  <c r="E97" i="45" s="1"/>
  <c r="F97" i="45"/>
  <c r="G96" i="45"/>
  <c r="A64" i="49"/>
  <c r="J97" i="45"/>
  <c r="B98" i="45"/>
  <c r="A99" i="45" s="1"/>
  <c r="I97" i="45"/>
  <c r="K122" i="53" l="1"/>
  <c r="L122" i="53" s="1"/>
  <c r="H123" i="53"/>
  <c r="C131" i="53"/>
  <c r="D131" i="53" s="1"/>
  <c r="E131" i="53" s="1"/>
  <c r="G131" i="53" s="1"/>
  <c r="J131" i="53"/>
  <c r="F131" i="53"/>
  <c r="A132" i="53"/>
  <c r="B132" i="53" s="1"/>
  <c r="I131" i="53"/>
  <c r="H96" i="45"/>
  <c r="K95" i="45"/>
  <c r="L95" i="45" s="1"/>
  <c r="G97" i="45"/>
  <c r="D98" i="45"/>
  <c r="E98" i="45" s="1"/>
  <c r="F98" i="45"/>
  <c r="B64" i="49"/>
  <c r="J98" i="45"/>
  <c r="B99" i="45"/>
  <c r="A100" i="45" s="1"/>
  <c r="I98" i="45"/>
  <c r="K123" i="53" l="1"/>
  <c r="L123" i="53" s="1"/>
  <c r="H124" i="53"/>
  <c r="C132" i="53"/>
  <c r="J132" i="53"/>
  <c r="F132" i="53"/>
  <c r="A133" i="53"/>
  <c r="B133" i="53" s="1"/>
  <c r="I132" i="53"/>
  <c r="E132" i="53"/>
  <c r="G132" i="53" s="1"/>
  <c r="D132" i="53"/>
  <c r="H97" i="45"/>
  <c r="K97" i="45" s="1"/>
  <c r="K96" i="45"/>
  <c r="L96" i="45" s="1"/>
  <c r="D99" i="45"/>
  <c r="E99" i="45" s="1"/>
  <c r="F99" i="45"/>
  <c r="G98" i="45"/>
  <c r="A65" i="49"/>
  <c r="J99" i="45"/>
  <c r="B100" i="45"/>
  <c r="A101" i="45" s="1"/>
  <c r="I99" i="45"/>
  <c r="K124" i="53" l="1"/>
  <c r="L124" i="53" s="1"/>
  <c r="H125" i="53"/>
  <c r="C133" i="53"/>
  <c r="J133" i="53"/>
  <c r="F133" i="53"/>
  <c r="A134" i="53"/>
  <c r="B134" i="53" s="1"/>
  <c r="I133" i="53"/>
  <c r="E133" i="53"/>
  <c r="G133" i="53" s="1"/>
  <c r="D133" i="53"/>
  <c r="H98" i="45"/>
  <c r="L97" i="45"/>
  <c r="D100" i="45"/>
  <c r="E100" i="45" s="1"/>
  <c r="F100" i="45"/>
  <c r="G99" i="45"/>
  <c r="B65" i="49"/>
  <c r="J100" i="45"/>
  <c r="I100" i="45"/>
  <c r="B101" i="45"/>
  <c r="A102" i="45" s="1"/>
  <c r="K125" i="53" l="1"/>
  <c r="L125" i="53" s="1"/>
  <c r="H126" i="53"/>
  <c r="C134" i="53"/>
  <c r="D134" i="53" s="1"/>
  <c r="E134" i="53" s="1"/>
  <c r="G134" i="53" s="1"/>
  <c r="J134" i="53"/>
  <c r="F134" i="53"/>
  <c r="A135" i="53"/>
  <c r="B135" i="53" s="1"/>
  <c r="I134" i="53"/>
  <c r="H99" i="45"/>
  <c r="K99" i="45" s="1"/>
  <c r="K98" i="45"/>
  <c r="L98" i="45" s="1"/>
  <c r="D101" i="45"/>
  <c r="E101" i="45" s="1"/>
  <c r="F101" i="45"/>
  <c r="G100" i="45"/>
  <c r="A66" i="49"/>
  <c r="J101" i="45"/>
  <c r="B102" i="45"/>
  <c r="A103" i="45" s="1"/>
  <c r="I101" i="45"/>
  <c r="K126" i="53" l="1"/>
  <c r="L126" i="53" s="1"/>
  <c r="C135" i="53"/>
  <c r="D135" i="53" s="1"/>
  <c r="E135" i="53" s="1"/>
  <c r="G135" i="53" s="1"/>
  <c r="J135" i="53"/>
  <c r="F135" i="53"/>
  <c r="A136" i="53"/>
  <c r="B136" i="53" s="1"/>
  <c r="I135" i="53"/>
  <c r="L99" i="45"/>
  <c r="H100" i="45"/>
  <c r="D102" i="45"/>
  <c r="E102" i="45" s="1"/>
  <c r="F102" i="45"/>
  <c r="G101" i="45"/>
  <c r="B66" i="49"/>
  <c r="J102" i="45"/>
  <c r="B103" i="45"/>
  <c r="A104" i="45" s="1"/>
  <c r="I102" i="45"/>
  <c r="K127" i="53" l="1"/>
  <c r="L127" i="53" s="1"/>
  <c r="H128" i="53"/>
  <c r="H101" i="45"/>
  <c r="C136" i="53"/>
  <c r="J136" i="53"/>
  <c r="F136" i="53"/>
  <c r="A137" i="53"/>
  <c r="B137" i="53" s="1"/>
  <c r="I136" i="53"/>
  <c r="E136" i="53"/>
  <c r="G136" i="53" s="1"/>
  <c r="D136" i="53"/>
  <c r="K101" i="45"/>
  <c r="K100" i="45"/>
  <c r="L100" i="45" s="1"/>
  <c r="D103" i="45"/>
  <c r="E103" i="45" s="1"/>
  <c r="F103" i="45"/>
  <c r="G102" i="45"/>
  <c r="A67" i="49"/>
  <c r="J103" i="45"/>
  <c r="I103" i="45"/>
  <c r="B104" i="45"/>
  <c r="A105" i="45" s="1"/>
  <c r="K128" i="53" l="1"/>
  <c r="L128" i="53" s="1"/>
  <c r="H129" i="53"/>
  <c r="C137" i="53"/>
  <c r="J137" i="53"/>
  <c r="F137" i="53"/>
  <c r="A138" i="53"/>
  <c r="B138" i="53" s="1"/>
  <c r="I137" i="53"/>
  <c r="E137" i="53"/>
  <c r="G137" i="53" s="1"/>
  <c r="D137" i="53"/>
  <c r="L101" i="45"/>
  <c r="H102" i="45"/>
  <c r="D104" i="45"/>
  <c r="E104" i="45" s="1"/>
  <c r="F104" i="45"/>
  <c r="G103" i="45"/>
  <c r="B67" i="49"/>
  <c r="J104" i="45"/>
  <c r="I104" i="45"/>
  <c r="B105" i="45"/>
  <c r="A106" i="45" s="1"/>
  <c r="K129" i="53" l="1"/>
  <c r="L129" i="53" s="1"/>
  <c r="H130" i="53"/>
  <c r="C138" i="53"/>
  <c r="D138" i="53" s="1"/>
  <c r="E138" i="53" s="1"/>
  <c r="G138" i="53" s="1"/>
  <c r="J138" i="53"/>
  <c r="F138" i="53"/>
  <c r="A139" i="53"/>
  <c r="B139" i="53" s="1"/>
  <c r="I138" i="53"/>
  <c r="H103" i="45"/>
  <c r="K102" i="45"/>
  <c r="L102" i="45" s="1"/>
  <c r="D105" i="45"/>
  <c r="E105" i="45" s="1"/>
  <c r="F105" i="45"/>
  <c r="G104" i="45"/>
  <c r="A68" i="49"/>
  <c r="J105" i="45"/>
  <c r="B106" i="45"/>
  <c r="A107" i="45" s="1"/>
  <c r="I105" i="45"/>
  <c r="K130" i="53" l="1"/>
  <c r="L130" i="53" s="1"/>
  <c r="H131" i="53"/>
  <c r="C139" i="53"/>
  <c r="J139" i="53"/>
  <c r="F139" i="53"/>
  <c r="A140" i="53"/>
  <c r="B140" i="53" s="1"/>
  <c r="I139" i="53"/>
  <c r="D139" i="53"/>
  <c r="E139" i="53" s="1"/>
  <c r="G139" i="53" s="1"/>
  <c r="H104" i="45"/>
  <c r="K103" i="45"/>
  <c r="L103" i="45" s="1"/>
  <c r="D106" i="45"/>
  <c r="E106" i="45" s="1"/>
  <c r="F106" i="45"/>
  <c r="G105" i="45"/>
  <c r="B68" i="49"/>
  <c r="J106" i="45"/>
  <c r="I106" i="45"/>
  <c r="B107" i="45"/>
  <c r="A108" i="45" s="1"/>
  <c r="K131" i="53" l="1"/>
  <c r="L131" i="53" s="1"/>
  <c r="H132" i="53"/>
  <c r="G140" i="53"/>
  <c r="C140" i="53"/>
  <c r="J140" i="53"/>
  <c r="F140" i="53"/>
  <c r="A141" i="53"/>
  <c r="B141" i="53" s="1"/>
  <c r="I140" i="53"/>
  <c r="E140" i="53"/>
  <c r="D140" i="53"/>
  <c r="H105" i="45"/>
  <c r="K104" i="45"/>
  <c r="L104" i="45" s="1"/>
  <c r="G106" i="45"/>
  <c r="D107" i="45"/>
  <c r="E107" i="45" s="1"/>
  <c r="F107" i="45"/>
  <c r="A69" i="49"/>
  <c r="J107" i="45"/>
  <c r="I107" i="45"/>
  <c r="B108" i="45"/>
  <c r="A109" i="45" s="1"/>
  <c r="K132" i="53" l="1"/>
  <c r="L132" i="53" s="1"/>
  <c r="H133" i="53"/>
  <c r="C141" i="53"/>
  <c r="J141" i="53"/>
  <c r="F141" i="53"/>
  <c r="A142" i="53"/>
  <c r="B142" i="53" s="1"/>
  <c r="I141" i="53"/>
  <c r="E141" i="53"/>
  <c r="G141" i="53" s="1"/>
  <c r="D141" i="53"/>
  <c r="H106" i="45"/>
  <c r="K106" i="45" s="1"/>
  <c r="K105" i="45"/>
  <c r="L105" i="45" s="1"/>
  <c r="D108" i="45"/>
  <c r="E108" i="45" s="1"/>
  <c r="F108" i="45"/>
  <c r="G107" i="45"/>
  <c r="B69" i="49"/>
  <c r="J108" i="45"/>
  <c r="I108" i="45"/>
  <c r="B109" i="45"/>
  <c r="A110" i="45" s="1"/>
  <c r="K133" i="53" l="1"/>
  <c r="L133" i="53" s="1"/>
  <c r="H134" i="53"/>
  <c r="C142" i="53"/>
  <c r="D142" i="53" s="1"/>
  <c r="E142" i="53" s="1"/>
  <c r="G142" i="53" s="1"/>
  <c r="J142" i="53"/>
  <c r="F142" i="53"/>
  <c r="A143" i="53"/>
  <c r="B143" i="53" s="1"/>
  <c r="I142" i="53"/>
  <c r="L106" i="45"/>
  <c r="H107" i="45"/>
  <c r="K107" i="45" s="1"/>
  <c r="G108" i="45"/>
  <c r="D109" i="45"/>
  <c r="E109" i="45" s="1"/>
  <c r="F109" i="45"/>
  <c r="A70" i="49"/>
  <c r="J109" i="45"/>
  <c r="B110" i="45"/>
  <c r="A111" i="45" s="1"/>
  <c r="I109" i="45"/>
  <c r="K134" i="53" l="1"/>
  <c r="L134" i="53" s="1"/>
  <c r="H135" i="53"/>
  <c r="L107" i="45"/>
  <c r="C143" i="53"/>
  <c r="D143" i="53" s="1"/>
  <c r="E143" i="53" s="1"/>
  <c r="G143" i="53" s="1"/>
  <c r="J143" i="53"/>
  <c r="F143" i="53"/>
  <c r="A144" i="53"/>
  <c r="B144" i="53" s="1"/>
  <c r="I143" i="53"/>
  <c r="H108" i="45"/>
  <c r="D110" i="45"/>
  <c r="F110" i="45"/>
  <c r="B70" i="49"/>
  <c r="G109" i="45"/>
  <c r="J110" i="45"/>
  <c r="I110" i="45"/>
  <c r="B111" i="45"/>
  <c r="A112" i="45" s="1"/>
  <c r="K135" i="53" l="1"/>
  <c r="L135" i="53" s="1"/>
  <c r="H136" i="53"/>
  <c r="C144" i="53"/>
  <c r="J144" i="53"/>
  <c r="F144" i="53"/>
  <c r="A145" i="53"/>
  <c r="B145" i="53" s="1"/>
  <c r="I144" i="53"/>
  <c r="E144" i="53"/>
  <c r="G144" i="53" s="1"/>
  <c r="D144" i="53"/>
  <c r="H109" i="45"/>
  <c r="K108" i="45"/>
  <c r="L108" i="45" s="1"/>
  <c r="G110" i="45"/>
  <c r="D111" i="45"/>
  <c r="A71" i="49"/>
  <c r="J111" i="45"/>
  <c r="B112" i="45"/>
  <c r="A113" i="45" s="1"/>
  <c r="I111" i="45"/>
  <c r="K136" i="53" l="1"/>
  <c r="L136" i="53" s="1"/>
  <c r="H137" i="53"/>
  <c r="C145" i="53"/>
  <c r="J145" i="53"/>
  <c r="F145" i="53"/>
  <c r="A146" i="53"/>
  <c r="B146" i="53" s="1"/>
  <c r="I145" i="53"/>
  <c r="E145" i="53"/>
  <c r="G145" i="53" s="1"/>
  <c r="D145" i="53"/>
  <c r="H110" i="45"/>
  <c r="K110" i="45" s="1"/>
  <c r="K109" i="45"/>
  <c r="L109" i="45" s="1"/>
  <c r="C112" i="45"/>
  <c r="D112" i="45" s="1"/>
  <c r="G111" i="45"/>
  <c r="B71" i="49"/>
  <c r="J112" i="45"/>
  <c r="I112" i="45"/>
  <c r="B113" i="45"/>
  <c r="A114" i="45" l="1"/>
  <c r="K137" i="53"/>
  <c r="L137" i="53" s="1"/>
  <c r="H138" i="53"/>
  <c r="C146" i="53"/>
  <c r="J146" i="53"/>
  <c r="F146" i="53"/>
  <c r="A147" i="53"/>
  <c r="B147" i="53" s="1"/>
  <c r="I146" i="53"/>
  <c r="D146" i="53"/>
  <c r="E146" i="53" s="1"/>
  <c r="G146" i="53" s="1"/>
  <c r="L110" i="45"/>
  <c r="H111" i="45"/>
  <c r="H112" i="45" s="1"/>
  <c r="C113" i="45"/>
  <c r="D113" i="45" s="1"/>
  <c r="A72" i="49"/>
  <c r="J113" i="45"/>
  <c r="B114" i="45"/>
  <c r="I113" i="45"/>
  <c r="K112" i="45" l="1"/>
  <c r="H113" i="45"/>
  <c r="A115" i="45"/>
  <c r="B115" i="45" s="1"/>
  <c r="A116" i="45" s="1"/>
  <c r="K138" i="53"/>
  <c r="L138" i="53" s="1"/>
  <c r="H139" i="53"/>
  <c r="C147" i="53"/>
  <c r="D147" i="53" s="1"/>
  <c r="E147" i="53" s="1"/>
  <c r="G147" i="53" s="1"/>
  <c r="J147" i="53"/>
  <c r="F147" i="53"/>
  <c r="A148" i="53"/>
  <c r="B148" i="53" s="1"/>
  <c r="I147" i="53"/>
  <c r="K111" i="45"/>
  <c r="L111" i="45" s="1"/>
  <c r="L112" i="45" s="1"/>
  <c r="C114" i="45"/>
  <c r="D114" i="45" s="1"/>
  <c r="B72" i="49"/>
  <c r="J114" i="45"/>
  <c r="I114" i="45"/>
  <c r="K113" i="45" l="1"/>
  <c r="L113" i="45" s="1"/>
  <c r="H114" i="45"/>
  <c r="K139" i="53"/>
  <c r="L139" i="53" s="1"/>
  <c r="H140" i="53"/>
  <c r="K148" i="53"/>
  <c r="G148" i="53"/>
  <c r="C148" i="53"/>
  <c r="J148" i="53"/>
  <c r="F148" i="53"/>
  <c r="A149" i="53"/>
  <c r="B149" i="53" s="1"/>
  <c r="I148" i="53"/>
  <c r="E148" i="53"/>
  <c r="L148" i="53"/>
  <c r="H148" i="53"/>
  <c r="D148" i="53"/>
  <c r="C115" i="45"/>
  <c r="D115" i="45" s="1"/>
  <c r="A73" i="49"/>
  <c r="D72" i="49"/>
  <c r="J115" i="45"/>
  <c r="B116" i="45"/>
  <c r="A117" i="45" s="1"/>
  <c r="I115" i="45"/>
  <c r="K114" i="45" l="1"/>
  <c r="L114" i="45" s="1"/>
  <c r="H115" i="45"/>
  <c r="K140" i="53"/>
  <c r="L140" i="53" s="1"/>
  <c r="H141" i="53"/>
  <c r="K149" i="53"/>
  <c r="G149" i="53"/>
  <c r="C149" i="53"/>
  <c r="J149" i="53"/>
  <c r="F149" i="53"/>
  <c r="A150" i="53"/>
  <c r="B150" i="53" s="1"/>
  <c r="I149" i="53"/>
  <c r="E149" i="53"/>
  <c r="L149" i="53"/>
  <c r="H149" i="53"/>
  <c r="D149" i="53"/>
  <c r="E72" i="49"/>
  <c r="F72" i="49" s="1"/>
  <c r="C116" i="45"/>
  <c r="D116" i="45" s="1"/>
  <c r="B73" i="49"/>
  <c r="J116" i="45"/>
  <c r="I116" i="45"/>
  <c r="B117" i="45"/>
  <c r="A118" i="45" s="1"/>
  <c r="H116" i="45" l="1"/>
  <c r="K116" i="45" s="1"/>
  <c r="K115" i="45"/>
  <c r="L115" i="45" s="1"/>
  <c r="K141" i="53"/>
  <c r="L141" i="53" s="1"/>
  <c r="H142" i="53"/>
  <c r="K150" i="53"/>
  <c r="G150" i="53"/>
  <c r="C150" i="53"/>
  <c r="J150" i="53"/>
  <c r="F150" i="53"/>
  <c r="A151" i="53"/>
  <c r="B151" i="53" s="1"/>
  <c r="I150" i="53"/>
  <c r="E150" i="53"/>
  <c r="D150" i="53"/>
  <c r="L150" i="53"/>
  <c r="H150" i="53"/>
  <c r="C117" i="45"/>
  <c r="D117" i="45" s="1"/>
  <c r="E117" i="45" s="1"/>
  <c r="F117" i="45"/>
  <c r="A74" i="49"/>
  <c r="J117" i="45"/>
  <c r="B118" i="45"/>
  <c r="I117" i="45"/>
  <c r="L116" i="45" l="1"/>
  <c r="K142" i="53"/>
  <c r="L142" i="53" s="1"/>
  <c r="H143" i="53"/>
  <c r="K151" i="53"/>
  <c r="G151" i="53"/>
  <c r="C151" i="53"/>
  <c r="J151" i="53"/>
  <c r="F151" i="53"/>
  <c r="A152" i="53"/>
  <c r="B152" i="53" s="1"/>
  <c r="I151" i="53"/>
  <c r="E151" i="53"/>
  <c r="H151" i="53"/>
  <c r="D151" i="53"/>
  <c r="L151" i="53"/>
  <c r="G117" i="45"/>
  <c r="C118" i="45"/>
  <c r="D118" i="45" s="1"/>
  <c r="E118" i="45" s="1"/>
  <c r="F118" i="45"/>
  <c r="B74" i="49"/>
  <c r="J118" i="45"/>
  <c r="A119" i="45"/>
  <c r="B119" i="45" s="1"/>
  <c r="I118" i="45"/>
  <c r="K143" i="53" l="1"/>
  <c r="L143" i="53" s="1"/>
  <c r="H144" i="53"/>
  <c r="K152" i="53"/>
  <c r="G152" i="53"/>
  <c r="C152" i="53"/>
  <c r="J152" i="53"/>
  <c r="F152" i="53"/>
  <c r="A153" i="53"/>
  <c r="B153" i="53" s="1"/>
  <c r="I152" i="53"/>
  <c r="E152" i="53"/>
  <c r="L152" i="53"/>
  <c r="H152" i="53"/>
  <c r="D152" i="53"/>
  <c r="H117" i="45"/>
  <c r="G118" i="45"/>
  <c r="C119" i="45"/>
  <c r="D119" i="45" s="1"/>
  <c r="E119" i="45" s="1"/>
  <c r="F119" i="45"/>
  <c r="A75" i="49"/>
  <c r="J119" i="45"/>
  <c r="I119" i="45"/>
  <c r="A120" i="45"/>
  <c r="B120" i="45" s="1"/>
  <c r="K144" i="53" l="1"/>
  <c r="L144" i="53" s="1"/>
  <c r="H145" i="53"/>
  <c r="H118" i="45"/>
  <c r="K153" i="53"/>
  <c r="G153" i="53"/>
  <c r="C153" i="53"/>
  <c r="J153" i="53"/>
  <c r="F153" i="53"/>
  <c r="A154" i="53"/>
  <c r="B154" i="53" s="1"/>
  <c r="I153" i="53"/>
  <c r="E153" i="53"/>
  <c r="L153" i="53"/>
  <c r="H153" i="53"/>
  <c r="D153" i="53"/>
  <c r="K118" i="45"/>
  <c r="K117" i="45"/>
  <c r="L117" i="45" s="1"/>
  <c r="C120" i="45"/>
  <c r="D120" i="45" s="1"/>
  <c r="E120" i="45" s="1"/>
  <c r="F120" i="45"/>
  <c r="G119" i="45"/>
  <c r="B75" i="49"/>
  <c r="J120" i="45"/>
  <c r="I120" i="45"/>
  <c r="A121" i="45"/>
  <c r="B121" i="45" s="1"/>
  <c r="K145" i="53" l="1"/>
  <c r="L145" i="53" s="1"/>
  <c r="H146" i="53"/>
  <c r="K154" i="53"/>
  <c r="G154" i="53"/>
  <c r="C154" i="53"/>
  <c r="J154" i="53"/>
  <c r="F154" i="53"/>
  <c r="A155" i="53"/>
  <c r="B155" i="53" s="1"/>
  <c r="I154" i="53"/>
  <c r="E154" i="53"/>
  <c r="D154" i="53"/>
  <c r="L154" i="53"/>
  <c r="H154" i="53"/>
  <c r="L118" i="45"/>
  <c r="H119" i="45"/>
  <c r="G120" i="45"/>
  <c r="C121" i="45"/>
  <c r="D121" i="45" s="1"/>
  <c r="E121" i="45" s="1"/>
  <c r="F121" i="45"/>
  <c r="A76" i="49"/>
  <c r="J121" i="45"/>
  <c r="A122" i="45"/>
  <c r="B122" i="45" s="1"/>
  <c r="I121" i="45"/>
  <c r="K146" i="53" l="1"/>
  <c r="L146" i="53" s="1"/>
  <c r="H147" i="53"/>
  <c r="K147" i="53" s="1"/>
  <c r="K155" i="53"/>
  <c r="G155" i="53"/>
  <c r="C155" i="53"/>
  <c r="J155" i="53"/>
  <c r="F155" i="53"/>
  <c r="A156" i="53"/>
  <c r="B156" i="53" s="1"/>
  <c r="I155" i="53"/>
  <c r="E155" i="53"/>
  <c r="H155" i="53"/>
  <c r="D155" i="53"/>
  <c r="L155" i="53"/>
  <c r="H120" i="45"/>
  <c r="K119" i="45"/>
  <c r="L119" i="45" s="1"/>
  <c r="C122" i="45"/>
  <c r="D122" i="45" s="1"/>
  <c r="E122" i="45" s="1"/>
  <c r="F122" i="45"/>
  <c r="G121" i="45"/>
  <c r="B76" i="49"/>
  <c r="J122" i="45"/>
  <c r="I122" i="45"/>
  <c r="A123" i="45"/>
  <c r="B123" i="45" s="1"/>
  <c r="L147" i="53" l="1"/>
  <c r="K156" i="53"/>
  <c r="G156" i="53"/>
  <c r="C156" i="53"/>
  <c r="J156" i="53"/>
  <c r="F156" i="53"/>
  <c r="A157" i="53"/>
  <c r="B157" i="53" s="1"/>
  <c r="I156" i="53"/>
  <c r="E156" i="53"/>
  <c r="L156" i="53"/>
  <c r="H156" i="53"/>
  <c r="D156" i="53"/>
  <c r="H121" i="45"/>
  <c r="K120" i="45"/>
  <c r="L120" i="45" s="1"/>
  <c r="C123" i="45"/>
  <c r="D123" i="45" s="1"/>
  <c r="E123" i="45" s="1"/>
  <c r="F123" i="45"/>
  <c r="G122" i="45"/>
  <c r="A77" i="49"/>
  <c r="J123" i="45"/>
  <c r="I123" i="45"/>
  <c r="A124" i="45"/>
  <c r="B124" i="45" s="1"/>
  <c r="K157" i="53" l="1"/>
  <c r="G157" i="53"/>
  <c r="C157" i="53"/>
  <c r="J157" i="53"/>
  <c r="F157" i="53"/>
  <c r="A158" i="53"/>
  <c r="B158" i="53" s="1"/>
  <c r="I157" i="53"/>
  <c r="E157" i="53"/>
  <c r="L157" i="53"/>
  <c r="H157" i="53"/>
  <c r="D157" i="53"/>
  <c r="H122" i="45"/>
  <c r="K121" i="45"/>
  <c r="L121" i="45" s="1"/>
  <c r="C124" i="45"/>
  <c r="D124" i="45" s="1"/>
  <c r="E124" i="45" s="1"/>
  <c r="F124" i="45"/>
  <c r="G123" i="45"/>
  <c r="B77" i="49"/>
  <c r="J124" i="45"/>
  <c r="I124" i="45"/>
  <c r="A125" i="45"/>
  <c r="B125" i="45" s="1"/>
  <c r="K158" i="53" l="1"/>
  <c r="G158" i="53"/>
  <c r="C158" i="53"/>
  <c r="J158" i="53"/>
  <c r="F158" i="53"/>
  <c r="A159" i="53"/>
  <c r="B159" i="53" s="1"/>
  <c r="I158" i="53"/>
  <c r="E158" i="53"/>
  <c r="D158" i="53"/>
  <c r="L158" i="53"/>
  <c r="H158" i="53"/>
  <c r="H123" i="45"/>
  <c r="K122" i="45"/>
  <c r="L122" i="45" s="1"/>
  <c r="C125" i="45"/>
  <c r="D125" i="45" s="1"/>
  <c r="E125" i="45" s="1"/>
  <c r="F125" i="45"/>
  <c r="G124" i="45"/>
  <c r="A78" i="49"/>
  <c r="J125" i="45"/>
  <c r="A126" i="45"/>
  <c r="B126" i="45" s="1"/>
  <c r="I125" i="45"/>
  <c r="K159" i="53" l="1"/>
  <c r="G159" i="53"/>
  <c r="C159" i="53"/>
  <c r="J159" i="53"/>
  <c r="F159" i="53"/>
  <c r="A160" i="53"/>
  <c r="B160" i="53" s="1"/>
  <c r="I159" i="53"/>
  <c r="E159" i="53"/>
  <c r="H159" i="53"/>
  <c r="D159" i="53"/>
  <c r="L159" i="53"/>
  <c r="H124" i="45"/>
  <c r="K123" i="45"/>
  <c r="L123" i="45" s="1"/>
  <c r="C126" i="45"/>
  <c r="D126" i="45" s="1"/>
  <c r="E126" i="45" s="1"/>
  <c r="F126" i="45"/>
  <c r="B78" i="49"/>
  <c r="G125" i="45"/>
  <c r="J126" i="45"/>
  <c r="I126" i="45"/>
  <c r="A127" i="45"/>
  <c r="B127" i="45" s="1"/>
  <c r="K160" i="53" l="1"/>
  <c r="G160" i="53"/>
  <c r="C160" i="53"/>
  <c r="J160" i="53"/>
  <c r="F160" i="53"/>
  <c r="A161" i="53"/>
  <c r="B161" i="53" s="1"/>
  <c r="I160" i="53"/>
  <c r="E160" i="53"/>
  <c r="L160" i="53"/>
  <c r="H160" i="53"/>
  <c r="D160" i="53"/>
  <c r="H125" i="45"/>
  <c r="K124" i="45"/>
  <c r="L124" i="45" s="1"/>
  <c r="C127" i="45"/>
  <c r="D127" i="45" s="1"/>
  <c r="E127" i="45" s="1"/>
  <c r="F127" i="45"/>
  <c r="G126" i="45"/>
  <c r="A79" i="49"/>
  <c r="J127" i="45"/>
  <c r="A128" i="45"/>
  <c r="B128" i="45" s="1"/>
  <c r="I127" i="45"/>
  <c r="K161" i="53" l="1"/>
  <c r="G161" i="53"/>
  <c r="C161" i="53"/>
  <c r="J161" i="53"/>
  <c r="F161" i="53"/>
  <c r="A162" i="53"/>
  <c r="B162" i="53" s="1"/>
  <c r="I161" i="53"/>
  <c r="E161" i="53"/>
  <c r="L161" i="53"/>
  <c r="H161" i="53"/>
  <c r="D161" i="53"/>
  <c r="H126" i="45"/>
  <c r="K125" i="45"/>
  <c r="L125" i="45" s="1"/>
  <c r="C128" i="45"/>
  <c r="D128" i="45" s="1"/>
  <c r="E128" i="45" s="1"/>
  <c r="F128" i="45"/>
  <c r="G127" i="45"/>
  <c r="B79" i="49"/>
  <c r="J128" i="45"/>
  <c r="I128" i="45"/>
  <c r="A129" i="45"/>
  <c r="B129" i="45" s="1"/>
  <c r="K162" i="53" l="1"/>
  <c r="G162" i="53"/>
  <c r="C162" i="53"/>
  <c r="J162" i="53"/>
  <c r="F162" i="53"/>
  <c r="A163" i="53"/>
  <c r="B163" i="53" s="1"/>
  <c r="I162" i="53"/>
  <c r="E162" i="53"/>
  <c r="D162" i="53"/>
  <c r="L162" i="53"/>
  <c r="H162" i="53"/>
  <c r="H127" i="45"/>
  <c r="K126" i="45"/>
  <c r="L126" i="45" s="1"/>
  <c r="G128" i="45"/>
  <c r="C129" i="45"/>
  <c r="D129" i="45" s="1"/>
  <c r="E129" i="45" s="1"/>
  <c r="F129" i="45"/>
  <c r="A80" i="49"/>
  <c r="J129" i="45"/>
  <c r="A130" i="45"/>
  <c r="B130" i="45" s="1"/>
  <c r="I129" i="45"/>
  <c r="K163" i="53" l="1"/>
  <c r="G163" i="53"/>
  <c r="C163" i="53"/>
  <c r="J163" i="53"/>
  <c r="F163" i="53"/>
  <c r="A164" i="53"/>
  <c r="B164" i="53" s="1"/>
  <c r="I163" i="53"/>
  <c r="E163" i="53"/>
  <c r="H163" i="53"/>
  <c r="D163" i="53"/>
  <c r="L163" i="53"/>
  <c r="H128" i="45"/>
  <c r="K127" i="45"/>
  <c r="L127" i="45" s="1"/>
  <c r="G129" i="45"/>
  <c r="C130" i="45"/>
  <c r="D130" i="45" s="1"/>
  <c r="E130" i="45" s="1"/>
  <c r="F130" i="45"/>
  <c r="B80" i="49"/>
  <c r="J130" i="45"/>
  <c r="A131" i="45"/>
  <c r="B131" i="45" s="1"/>
  <c r="I130" i="45"/>
  <c r="K164" i="53" l="1"/>
  <c r="G164" i="53"/>
  <c r="C164" i="53"/>
  <c r="J164" i="53"/>
  <c r="F164" i="53"/>
  <c r="A165" i="53"/>
  <c r="B165" i="53" s="1"/>
  <c r="I164" i="53"/>
  <c r="E164" i="53"/>
  <c r="L164" i="53"/>
  <c r="H164" i="53"/>
  <c r="D164" i="53"/>
  <c r="H129" i="45"/>
  <c r="K129" i="45" s="1"/>
  <c r="K128" i="45"/>
  <c r="L128" i="45" s="1"/>
  <c r="C131" i="45"/>
  <c r="D131" i="45" s="1"/>
  <c r="E131" i="45" s="1"/>
  <c r="F131" i="45"/>
  <c r="G130" i="45"/>
  <c r="A81" i="49"/>
  <c r="J131" i="45"/>
  <c r="A132" i="45"/>
  <c r="B132" i="45" s="1"/>
  <c r="I131" i="45"/>
  <c r="H130" i="45" l="1"/>
  <c r="K130" i="45" s="1"/>
  <c r="K165" i="53"/>
  <c r="G165" i="53"/>
  <c r="C165" i="53"/>
  <c r="J165" i="53"/>
  <c r="F165" i="53"/>
  <c r="A166" i="53"/>
  <c r="B166" i="53" s="1"/>
  <c r="I165" i="53"/>
  <c r="E165" i="53"/>
  <c r="L165" i="53"/>
  <c r="H165" i="53"/>
  <c r="D165" i="53"/>
  <c r="L129" i="45"/>
  <c r="L130" i="45" s="1"/>
  <c r="C132" i="45"/>
  <c r="D132" i="45" s="1"/>
  <c r="E132" i="45" s="1"/>
  <c r="F132" i="45"/>
  <c r="B81" i="49"/>
  <c r="G131" i="45"/>
  <c r="H131" i="45" s="1"/>
  <c r="K131" i="45" s="1"/>
  <c r="J132" i="45"/>
  <c r="I132" i="45"/>
  <c r="A133" i="45"/>
  <c r="B133" i="45" s="1"/>
  <c r="L131" i="45" l="1"/>
  <c r="K166" i="53"/>
  <c r="G166" i="53"/>
  <c r="C166" i="53"/>
  <c r="J166" i="53"/>
  <c r="F166" i="53"/>
  <c r="A167" i="53"/>
  <c r="B167" i="53" s="1"/>
  <c r="I166" i="53"/>
  <c r="E166" i="53"/>
  <c r="D166" i="53"/>
  <c r="L166" i="53"/>
  <c r="H166" i="53"/>
  <c r="C133" i="45"/>
  <c r="D133" i="45" s="1"/>
  <c r="E133" i="45" s="1"/>
  <c r="F133" i="45"/>
  <c r="G132" i="45"/>
  <c r="H132" i="45" s="1"/>
  <c r="K132" i="45" s="1"/>
  <c r="A82" i="49"/>
  <c r="J133" i="45"/>
  <c r="A134" i="45"/>
  <c r="B134" i="45" s="1"/>
  <c r="I133" i="45"/>
  <c r="L132" i="45" l="1"/>
  <c r="K167" i="53"/>
  <c r="G167" i="53"/>
  <c r="C167" i="53"/>
  <c r="J167" i="53"/>
  <c r="F167" i="53"/>
  <c r="A168" i="53"/>
  <c r="B168" i="53" s="1"/>
  <c r="I167" i="53"/>
  <c r="E167" i="53"/>
  <c r="H167" i="53"/>
  <c r="D167" i="53"/>
  <c r="L167" i="53"/>
  <c r="G133" i="45"/>
  <c r="H133" i="45" s="1"/>
  <c r="K133" i="45" s="1"/>
  <c r="L133" i="45" s="1"/>
  <c r="C134" i="45"/>
  <c r="D134" i="45" s="1"/>
  <c r="E134" i="45" s="1"/>
  <c r="F134" i="45"/>
  <c r="B82" i="49"/>
  <c r="J134" i="45"/>
  <c r="A135" i="45"/>
  <c r="B135" i="45" s="1"/>
  <c r="I134" i="45"/>
  <c r="K168" i="53" l="1"/>
  <c r="G168" i="53"/>
  <c r="C168" i="53"/>
  <c r="J168" i="53"/>
  <c r="F168" i="53"/>
  <c r="A169" i="53"/>
  <c r="B169" i="53" s="1"/>
  <c r="I168" i="53"/>
  <c r="E168" i="53"/>
  <c r="L168" i="53"/>
  <c r="H168" i="53"/>
  <c r="D168" i="53"/>
  <c r="C135" i="45"/>
  <c r="D135" i="45" s="1"/>
  <c r="E135" i="45" s="1"/>
  <c r="F135" i="45"/>
  <c r="G134" i="45"/>
  <c r="H134" i="45" s="1"/>
  <c r="K134" i="45" s="1"/>
  <c r="L134" i="45" s="1"/>
  <c r="A83" i="49"/>
  <c r="J135" i="45"/>
  <c r="A136" i="45"/>
  <c r="B136" i="45" s="1"/>
  <c r="I135" i="45"/>
  <c r="K169" i="53" l="1"/>
  <c r="G169" i="53"/>
  <c r="C169" i="53"/>
  <c r="J169" i="53"/>
  <c r="F169" i="53"/>
  <c r="A170" i="53"/>
  <c r="B170" i="53" s="1"/>
  <c r="I169" i="53"/>
  <c r="E169" i="53"/>
  <c r="L169" i="53"/>
  <c r="H169" i="53"/>
  <c r="D169" i="53"/>
  <c r="G135" i="45"/>
  <c r="H135" i="45" s="1"/>
  <c r="K135" i="45" s="1"/>
  <c r="L135" i="45" s="1"/>
  <c r="C136" i="45"/>
  <c r="D136" i="45" s="1"/>
  <c r="E136" i="45" s="1"/>
  <c r="F136" i="45"/>
  <c r="B83" i="49"/>
  <c r="J136" i="45"/>
  <c r="A137" i="45"/>
  <c r="I136" i="45"/>
  <c r="K170" i="53" l="1"/>
  <c r="G170" i="53"/>
  <c r="C170" i="53"/>
  <c r="J170" i="53"/>
  <c r="F170" i="53"/>
  <c r="A171" i="53"/>
  <c r="B171" i="53" s="1"/>
  <c r="I170" i="53"/>
  <c r="E170" i="53"/>
  <c r="D170" i="53"/>
  <c r="L170" i="53"/>
  <c r="H170" i="53"/>
  <c r="G136" i="45"/>
  <c r="H136" i="45" s="1"/>
  <c r="K136" i="45" s="1"/>
  <c r="L136" i="45" s="1"/>
  <c r="B137" i="45"/>
  <c r="A84" i="49"/>
  <c r="K171" i="53" l="1"/>
  <c r="G171" i="53"/>
  <c r="C171" i="53"/>
  <c r="J171" i="53"/>
  <c r="F171" i="53"/>
  <c r="A172" i="53"/>
  <c r="B172" i="53" s="1"/>
  <c r="I171" i="53"/>
  <c r="E171" i="53"/>
  <c r="H171" i="53"/>
  <c r="D171" i="53"/>
  <c r="L171" i="53"/>
  <c r="C137" i="45"/>
  <c r="D137" i="45" s="1"/>
  <c r="E137" i="45" s="1"/>
  <c r="F137" i="45"/>
  <c r="I137" i="45"/>
  <c r="A138" i="45"/>
  <c r="B138" i="45" s="1"/>
  <c r="J137" i="45"/>
  <c r="B84" i="49"/>
  <c r="K172" i="53" l="1"/>
  <c r="G172" i="53"/>
  <c r="C172" i="53"/>
  <c r="J172" i="53"/>
  <c r="F172" i="53"/>
  <c r="A173" i="53"/>
  <c r="B173" i="53" s="1"/>
  <c r="I172" i="53"/>
  <c r="E172" i="53"/>
  <c r="L172" i="53"/>
  <c r="H172" i="53"/>
  <c r="D172" i="53"/>
  <c r="C138" i="45"/>
  <c r="D138" i="45" s="1"/>
  <c r="E138" i="45" s="1"/>
  <c r="F138" i="45"/>
  <c r="G137" i="45"/>
  <c r="H137" i="45" s="1"/>
  <c r="K137" i="45" s="1"/>
  <c r="L137" i="45" s="1"/>
  <c r="I138" i="45"/>
  <c r="J138" i="45"/>
  <c r="A139" i="45"/>
  <c r="B139" i="45" s="1"/>
  <c r="A85" i="49"/>
  <c r="D84" i="49"/>
  <c r="K173" i="53" l="1"/>
  <c r="G173" i="53"/>
  <c r="C173" i="53"/>
  <c r="J173" i="53"/>
  <c r="F173" i="53"/>
  <c r="A174" i="53"/>
  <c r="B174" i="53" s="1"/>
  <c r="I173" i="53"/>
  <c r="E173" i="53"/>
  <c r="L173" i="53"/>
  <c r="H173" i="53"/>
  <c r="D173" i="53"/>
  <c r="E84" i="49"/>
  <c r="F84" i="49" s="1"/>
  <c r="G138" i="45"/>
  <c r="H138" i="45" s="1"/>
  <c r="K138" i="45" s="1"/>
  <c r="L138" i="45" s="1"/>
  <c r="C139" i="45"/>
  <c r="D139" i="45" s="1"/>
  <c r="E139" i="45" s="1"/>
  <c r="F139" i="45"/>
  <c r="A140" i="45"/>
  <c r="B140" i="45" s="1"/>
  <c r="F140" i="45" s="1"/>
  <c r="J139" i="45"/>
  <c r="I139" i="45"/>
  <c r="B85" i="49"/>
  <c r="K174" i="53" l="1"/>
  <c r="G174" i="53"/>
  <c r="C174" i="53"/>
  <c r="J174" i="53"/>
  <c r="F174" i="53"/>
  <c r="A175" i="53"/>
  <c r="B175" i="53" s="1"/>
  <c r="I174" i="53"/>
  <c r="E174" i="53"/>
  <c r="D174" i="53"/>
  <c r="L174" i="53"/>
  <c r="H174" i="53"/>
  <c r="C140" i="45"/>
  <c r="D140" i="45" s="1"/>
  <c r="E140" i="45" s="1"/>
  <c r="G140" i="45" s="1"/>
  <c r="A141" i="45"/>
  <c r="B141" i="45" s="1"/>
  <c r="G139" i="45"/>
  <c r="H139" i="45" s="1"/>
  <c r="K139" i="45" s="1"/>
  <c r="L139" i="45" s="1"/>
  <c r="J140" i="45"/>
  <c r="I140" i="45"/>
  <c r="A86" i="49"/>
  <c r="K175" i="53" l="1"/>
  <c r="G175" i="53"/>
  <c r="C175" i="53"/>
  <c r="J175" i="53"/>
  <c r="F175" i="53"/>
  <c r="A176" i="53"/>
  <c r="B176" i="53" s="1"/>
  <c r="I175" i="53"/>
  <c r="E175" i="53"/>
  <c r="H175" i="53"/>
  <c r="D175" i="53"/>
  <c r="L175" i="53"/>
  <c r="C141" i="45"/>
  <c r="D141" i="45" s="1"/>
  <c r="E141" i="45" s="1"/>
  <c r="F141" i="45"/>
  <c r="H140" i="45"/>
  <c r="K140" i="45" s="1"/>
  <c r="L140" i="45" s="1"/>
  <c r="A142" i="45"/>
  <c r="B142" i="45" s="1"/>
  <c r="J141" i="45"/>
  <c r="I141" i="45"/>
  <c r="B86" i="49"/>
  <c r="K176" i="53" l="1"/>
  <c r="G176" i="53"/>
  <c r="C176" i="53"/>
  <c r="J176" i="53"/>
  <c r="F176" i="53"/>
  <c r="A177" i="53"/>
  <c r="B177" i="53" s="1"/>
  <c r="I176" i="53"/>
  <c r="E176" i="53"/>
  <c r="L176" i="53"/>
  <c r="H176" i="53"/>
  <c r="D176" i="53"/>
  <c r="G141" i="45"/>
  <c r="H141" i="45" s="1"/>
  <c r="K141" i="45" s="1"/>
  <c r="L141" i="45" s="1"/>
  <c r="C142" i="45"/>
  <c r="D142" i="45" s="1"/>
  <c r="E142" i="45" s="1"/>
  <c r="F142" i="45"/>
  <c r="J142" i="45"/>
  <c r="I142" i="45"/>
  <c r="A143" i="45"/>
  <c r="B143" i="45" s="1"/>
  <c r="A87" i="49"/>
  <c r="K177" i="53" l="1"/>
  <c r="G177" i="53"/>
  <c r="C177" i="53"/>
  <c r="J177" i="53"/>
  <c r="F177" i="53"/>
  <c r="A178" i="53"/>
  <c r="B178" i="53" s="1"/>
  <c r="I177" i="53"/>
  <c r="E177" i="53"/>
  <c r="L177" i="53"/>
  <c r="H177" i="53"/>
  <c r="D177" i="53"/>
  <c r="C143" i="45"/>
  <c r="D143" i="45" s="1"/>
  <c r="E143" i="45" s="1"/>
  <c r="F143" i="45"/>
  <c r="G142" i="45"/>
  <c r="H142" i="45" s="1"/>
  <c r="K142" i="45" s="1"/>
  <c r="L142" i="45" s="1"/>
  <c r="I143" i="45"/>
  <c r="A144" i="45"/>
  <c r="B144" i="45" s="1"/>
  <c r="J143" i="45"/>
  <c r="B87" i="49"/>
  <c r="K178" i="53" l="1"/>
  <c r="G178" i="53"/>
  <c r="C178" i="53"/>
  <c r="J178" i="53"/>
  <c r="F178" i="53"/>
  <c r="A179" i="53"/>
  <c r="B179" i="53" s="1"/>
  <c r="I178" i="53"/>
  <c r="E178" i="53"/>
  <c r="D178" i="53"/>
  <c r="L178" i="53"/>
  <c r="H178" i="53"/>
  <c r="G143" i="45"/>
  <c r="H143" i="45" s="1"/>
  <c r="K143" i="45" s="1"/>
  <c r="L143" i="45" s="1"/>
  <c r="C144" i="45"/>
  <c r="D144" i="45" s="1"/>
  <c r="E144" i="45" s="1"/>
  <c r="F144" i="45"/>
  <c r="J144" i="45"/>
  <c r="I144" i="45"/>
  <c r="A145" i="45"/>
  <c r="B145" i="45" s="1"/>
  <c r="A88" i="49"/>
  <c r="K179" i="53" l="1"/>
  <c r="G179" i="53"/>
  <c r="C179" i="53"/>
  <c r="J179" i="53"/>
  <c r="F179" i="53"/>
  <c r="A180" i="53"/>
  <c r="B180" i="53" s="1"/>
  <c r="I179" i="53"/>
  <c r="E179" i="53"/>
  <c r="H179" i="53"/>
  <c r="D179" i="53"/>
  <c r="L179" i="53"/>
  <c r="C145" i="45"/>
  <c r="D145" i="45" s="1"/>
  <c r="E145" i="45" s="1"/>
  <c r="F145" i="45"/>
  <c r="G144" i="45"/>
  <c r="H144" i="45" s="1"/>
  <c r="K144" i="45" s="1"/>
  <c r="L144" i="45" s="1"/>
  <c r="I145" i="45"/>
  <c r="J145" i="45"/>
  <c r="A146" i="45"/>
  <c r="B146" i="45" s="1"/>
  <c r="B88" i="49"/>
  <c r="K180" i="53" l="1"/>
  <c r="G180" i="53"/>
  <c r="C180" i="53"/>
  <c r="J180" i="53"/>
  <c r="F180" i="53"/>
  <c r="A181" i="53"/>
  <c r="B181" i="53" s="1"/>
  <c r="I180" i="53"/>
  <c r="E180" i="53"/>
  <c r="L180" i="53"/>
  <c r="H180" i="53"/>
  <c r="D180" i="53"/>
  <c r="C146" i="45"/>
  <c r="D146" i="45" s="1"/>
  <c r="E146" i="45" s="1"/>
  <c r="F146" i="45"/>
  <c r="G145" i="45"/>
  <c r="H145" i="45" s="1"/>
  <c r="K145" i="45" s="1"/>
  <c r="L145" i="45" s="1"/>
  <c r="I146" i="45"/>
  <c r="A147" i="45"/>
  <c r="B147" i="45" s="1"/>
  <c r="J146" i="45"/>
  <c r="A89" i="49"/>
  <c r="K181" i="53" l="1"/>
  <c r="G181" i="53"/>
  <c r="C181" i="53"/>
  <c r="J181" i="53"/>
  <c r="F181" i="53"/>
  <c r="A182" i="53"/>
  <c r="B182" i="53" s="1"/>
  <c r="I181" i="53"/>
  <c r="E181" i="53"/>
  <c r="L181" i="53"/>
  <c r="H181" i="53"/>
  <c r="D181" i="53"/>
  <c r="G146" i="45"/>
  <c r="H146" i="45" s="1"/>
  <c r="K146" i="45" s="1"/>
  <c r="L146" i="45" s="1"/>
  <c r="C147" i="45"/>
  <c r="D147" i="45" s="1"/>
  <c r="E147" i="45" s="1"/>
  <c r="F147" i="45"/>
  <c r="I147" i="45"/>
  <c r="J147" i="45"/>
  <c r="A148" i="45"/>
  <c r="B148" i="45" s="1"/>
  <c r="B89" i="49"/>
  <c r="K182" i="53" l="1"/>
  <c r="G182" i="53"/>
  <c r="C182" i="53"/>
  <c r="J182" i="53"/>
  <c r="F182" i="53"/>
  <c r="A183" i="53"/>
  <c r="B183" i="53" s="1"/>
  <c r="I182" i="53"/>
  <c r="E182" i="53"/>
  <c r="D182" i="53"/>
  <c r="L182" i="53"/>
  <c r="H182" i="53"/>
  <c r="G147" i="45"/>
  <c r="H147" i="45" s="1"/>
  <c r="K147" i="45" s="1"/>
  <c r="L147" i="45" s="1"/>
  <c r="C148" i="45"/>
  <c r="D148" i="45" s="1"/>
  <c r="E148" i="45" s="1"/>
  <c r="F148" i="45"/>
  <c r="A149" i="45"/>
  <c r="B149" i="45" s="1"/>
  <c r="I148" i="45"/>
  <c r="J148" i="45"/>
  <c r="A90" i="49"/>
  <c r="K183" i="53" l="1"/>
  <c r="G183" i="53"/>
  <c r="C183" i="53"/>
  <c r="J183" i="53"/>
  <c r="F183" i="53"/>
  <c r="A184" i="53"/>
  <c r="B184" i="53" s="1"/>
  <c r="I183" i="53"/>
  <c r="E183" i="53"/>
  <c r="H183" i="53"/>
  <c r="D183" i="53"/>
  <c r="L183" i="53"/>
  <c r="C149" i="45"/>
  <c r="D149" i="45" s="1"/>
  <c r="E149" i="45" s="1"/>
  <c r="F149" i="45"/>
  <c r="G148" i="45"/>
  <c r="H148" i="45" s="1"/>
  <c r="K148" i="45" s="1"/>
  <c r="L148" i="45" s="1"/>
  <c r="J149" i="45"/>
  <c r="I149" i="45"/>
  <c r="A150" i="45"/>
  <c r="B150" i="45" s="1"/>
  <c r="B90" i="49"/>
  <c r="K184" i="53" l="1"/>
  <c r="G184" i="53"/>
  <c r="C184" i="53"/>
  <c r="J184" i="53"/>
  <c r="F184" i="53"/>
  <c r="A185" i="53"/>
  <c r="B185" i="53" s="1"/>
  <c r="I184" i="53"/>
  <c r="E184" i="53"/>
  <c r="L184" i="53"/>
  <c r="H184" i="53"/>
  <c r="D184" i="53"/>
  <c r="C150" i="45"/>
  <c r="D150" i="45" s="1"/>
  <c r="E150" i="45" s="1"/>
  <c r="F150" i="45"/>
  <c r="G149" i="45"/>
  <c r="H149" i="45" s="1"/>
  <c r="K149" i="45" s="1"/>
  <c r="L149" i="45" s="1"/>
  <c r="A151" i="45"/>
  <c r="B151" i="45" s="1"/>
  <c r="I150" i="45"/>
  <c r="J150" i="45"/>
  <c r="A91" i="49"/>
  <c r="K185" i="53" l="1"/>
  <c r="G185" i="53"/>
  <c r="C185" i="53"/>
  <c r="J185" i="53"/>
  <c r="F185" i="53"/>
  <c r="A186" i="53"/>
  <c r="B186" i="53" s="1"/>
  <c r="I185" i="53"/>
  <c r="E185" i="53"/>
  <c r="L185" i="53"/>
  <c r="H185" i="53"/>
  <c r="D185" i="53"/>
  <c r="C151" i="45"/>
  <c r="D151" i="45" s="1"/>
  <c r="E151" i="45" s="1"/>
  <c r="F151" i="45"/>
  <c r="G150" i="45"/>
  <c r="H150" i="45" s="1"/>
  <c r="K150" i="45" s="1"/>
  <c r="L150" i="45" s="1"/>
  <c r="A152" i="45"/>
  <c r="B152" i="45" s="1"/>
  <c r="J151" i="45"/>
  <c r="I151" i="45"/>
  <c r="B91" i="49"/>
  <c r="K186" i="53" l="1"/>
  <c r="G186" i="53"/>
  <c r="C186" i="53"/>
  <c r="J186" i="53"/>
  <c r="F186" i="53"/>
  <c r="A187" i="53"/>
  <c r="B187" i="53" s="1"/>
  <c r="I186" i="53"/>
  <c r="E186" i="53"/>
  <c r="D186" i="53"/>
  <c r="L186" i="53"/>
  <c r="H186" i="53"/>
  <c r="C152" i="45"/>
  <c r="D152" i="45" s="1"/>
  <c r="E152" i="45" s="1"/>
  <c r="F152" i="45"/>
  <c r="G151" i="45"/>
  <c r="H151" i="45" s="1"/>
  <c r="K151" i="45" s="1"/>
  <c r="L151" i="45" s="1"/>
  <c r="J152" i="45"/>
  <c r="I152" i="45"/>
  <c r="A153" i="45"/>
  <c r="B153" i="45" s="1"/>
  <c r="A92" i="49"/>
  <c r="K187" i="53" l="1"/>
  <c r="G187" i="53"/>
  <c r="C187" i="53"/>
  <c r="J187" i="53"/>
  <c r="F187" i="53"/>
  <c r="A188" i="53"/>
  <c r="B188" i="53" s="1"/>
  <c r="I187" i="53"/>
  <c r="E187" i="53"/>
  <c r="H187" i="53"/>
  <c r="D187" i="53"/>
  <c r="L187" i="53"/>
  <c r="C153" i="45"/>
  <c r="D153" i="45" s="1"/>
  <c r="E153" i="45" s="1"/>
  <c r="F153" i="45"/>
  <c r="J153" i="45"/>
  <c r="I153" i="45"/>
  <c r="A154" i="45"/>
  <c r="B154" i="45" s="1"/>
  <c r="G152" i="45"/>
  <c r="H152" i="45" s="1"/>
  <c r="K152" i="45" s="1"/>
  <c r="L152" i="45" s="1"/>
  <c r="B92" i="49"/>
  <c r="K188" i="53" l="1"/>
  <c r="G188" i="53"/>
  <c r="C188" i="53"/>
  <c r="J188" i="53"/>
  <c r="F188" i="53"/>
  <c r="A189" i="53"/>
  <c r="B189" i="53" s="1"/>
  <c r="I188" i="53"/>
  <c r="E188" i="53"/>
  <c r="L188" i="53"/>
  <c r="H188" i="53"/>
  <c r="D188" i="53"/>
  <c r="C154" i="45"/>
  <c r="D154" i="45" s="1"/>
  <c r="E154" i="45" s="1"/>
  <c r="F154" i="45"/>
  <c r="G153" i="45"/>
  <c r="H153" i="45" s="1"/>
  <c r="K153" i="45" s="1"/>
  <c r="L153" i="45" s="1"/>
  <c r="A155" i="45"/>
  <c r="B155" i="45" s="1"/>
  <c r="I154" i="45"/>
  <c r="J154" i="45"/>
  <c r="A93" i="49"/>
  <c r="K189" i="53" l="1"/>
  <c r="G189" i="53"/>
  <c r="C189" i="53"/>
  <c r="J189" i="53"/>
  <c r="F189" i="53"/>
  <c r="A190" i="53"/>
  <c r="B190" i="53" s="1"/>
  <c r="I189" i="53"/>
  <c r="E189" i="53"/>
  <c r="L189" i="53"/>
  <c r="H189" i="53"/>
  <c r="D189" i="53"/>
  <c r="C155" i="45"/>
  <c r="D155" i="45" s="1"/>
  <c r="E155" i="45" s="1"/>
  <c r="F155" i="45"/>
  <c r="G154" i="45"/>
  <c r="H154" i="45" s="1"/>
  <c r="K154" i="45" s="1"/>
  <c r="L154" i="45" s="1"/>
  <c r="J155" i="45"/>
  <c r="I155" i="45"/>
  <c r="A156" i="45"/>
  <c r="B156" i="45" s="1"/>
  <c r="B93" i="49"/>
  <c r="K190" i="53" l="1"/>
  <c r="G190" i="53"/>
  <c r="C190" i="53"/>
  <c r="I190" i="53"/>
  <c r="D190" i="53"/>
  <c r="A191" i="53"/>
  <c r="B191" i="53" s="1"/>
  <c r="H190" i="53"/>
  <c r="L190" i="53"/>
  <c r="F190" i="53"/>
  <c r="E190" i="53"/>
  <c r="J190" i="53"/>
  <c r="C156" i="45"/>
  <c r="D156" i="45" s="1"/>
  <c r="E156" i="45" s="1"/>
  <c r="F156" i="45"/>
  <c r="G155" i="45"/>
  <c r="H155" i="45" s="1"/>
  <c r="K155" i="45" s="1"/>
  <c r="L155" i="45" s="1"/>
  <c r="J156" i="45"/>
  <c r="I156" i="45"/>
  <c r="A157" i="45"/>
  <c r="B157" i="45" s="1"/>
  <c r="A94" i="49"/>
  <c r="A192" i="53" l="1"/>
  <c r="B192" i="53" s="1"/>
  <c r="I191" i="53"/>
  <c r="L191" i="53"/>
  <c r="G191" i="53"/>
  <c r="C191" i="53"/>
  <c r="H191" i="53"/>
  <c r="F191" i="53"/>
  <c r="K191" i="53"/>
  <c r="E191" i="53"/>
  <c r="J191" i="53"/>
  <c r="D191" i="53"/>
  <c r="C157" i="45"/>
  <c r="D157" i="45" s="1"/>
  <c r="E157" i="45" s="1"/>
  <c r="F157" i="45"/>
  <c r="G156" i="45"/>
  <c r="H156" i="45" s="1"/>
  <c r="K156" i="45" s="1"/>
  <c r="L156" i="45" s="1"/>
  <c r="J157" i="45"/>
  <c r="I157" i="45"/>
  <c r="A158" i="45"/>
  <c r="B158" i="45" s="1"/>
  <c r="B94" i="49"/>
  <c r="A193" i="53" l="1"/>
  <c r="B193" i="53" s="1"/>
  <c r="I192" i="53"/>
  <c r="E192" i="53"/>
  <c r="K192" i="53"/>
  <c r="F192" i="53"/>
  <c r="J192" i="53"/>
  <c r="C192" i="53"/>
  <c r="H192" i="53"/>
  <c r="G192" i="53"/>
  <c r="D192" i="53"/>
  <c r="L192" i="53"/>
  <c r="C158" i="45"/>
  <c r="D158" i="45" s="1"/>
  <c r="E158" i="45" s="1"/>
  <c r="F158" i="45"/>
  <c r="G157" i="45"/>
  <c r="H157" i="45" s="1"/>
  <c r="K157" i="45" s="1"/>
  <c r="L157" i="45" s="1"/>
  <c r="I158" i="45"/>
  <c r="J158" i="45"/>
  <c r="A159" i="45"/>
  <c r="B159" i="45" s="1"/>
  <c r="A95" i="49"/>
  <c r="A194" i="53" l="1"/>
  <c r="B194" i="53" s="1"/>
  <c r="I193" i="53"/>
  <c r="E193" i="53"/>
  <c r="J193" i="53"/>
  <c r="D193" i="53"/>
  <c r="L193" i="53"/>
  <c r="F193" i="53"/>
  <c r="K193" i="53"/>
  <c r="C193" i="53"/>
  <c r="H193" i="53"/>
  <c r="G193" i="53"/>
  <c r="C159" i="45"/>
  <c r="D159" i="45" s="1"/>
  <c r="E159" i="45" s="1"/>
  <c r="F159" i="45"/>
  <c r="G158" i="45"/>
  <c r="H158" i="45" s="1"/>
  <c r="K158" i="45" s="1"/>
  <c r="L158" i="45" s="1"/>
  <c r="I159" i="45"/>
  <c r="J159" i="45"/>
  <c r="A160" i="45"/>
  <c r="B160" i="45" s="1"/>
  <c r="B95" i="49"/>
  <c r="A195" i="53" l="1"/>
  <c r="B195" i="53" s="1"/>
  <c r="I194" i="53"/>
  <c r="E194" i="53"/>
  <c r="H194" i="53"/>
  <c r="C194" i="53"/>
  <c r="G194" i="53"/>
  <c r="L194" i="53"/>
  <c r="F194" i="53"/>
  <c r="K194" i="53"/>
  <c r="D194" i="53"/>
  <c r="J194" i="53"/>
  <c r="C160" i="45"/>
  <c r="D160" i="45" s="1"/>
  <c r="E160" i="45" s="1"/>
  <c r="F160" i="45"/>
  <c r="G159" i="45"/>
  <c r="H159" i="45" s="1"/>
  <c r="K159" i="45" s="1"/>
  <c r="L159" i="45" s="1"/>
  <c r="I160" i="45"/>
  <c r="J160" i="45"/>
  <c r="A161" i="45"/>
  <c r="B161" i="45" s="1"/>
  <c r="A96" i="49"/>
  <c r="A196" i="53" l="1"/>
  <c r="B196" i="53" s="1"/>
  <c r="I195" i="53"/>
  <c r="E195" i="53"/>
  <c r="L195" i="53"/>
  <c r="G195" i="53"/>
  <c r="J195" i="53"/>
  <c r="C195" i="53"/>
  <c r="H195" i="53"/>
  <c r="F195" i="53"/>
  <c r="K195" i="53"/>
  <c r="D195" i="53"/>
  <c r="C161" i="45"/>
  <c r="D161" i="45" s="1"/>
  <c r="E161" i="45" s="1"/>
  <c r="F161" i="45"/>
  <c r="I161" i="45"/>
  <c r="J161" i="45"/>
  <c r="A162" i="45"/>
  <c r="B162" i="45" s="1"/>
  <c r="G160" i="45"/>
  <c r="H160" i="45" s="1"/>
  <c r="K160" i="45" s="1"/>
  <c r="L160" i="45" s="1"/>
  <c r="B96" i="49"/>
  <c r="A197" i="53" l="1"/>
  <c r="B197" i="53" s="1"/>
  <c r="I196" i="53"/>
  <c r="E196" i="53"/>
  <c r="K196" i="53"/>
  <c r="F196" i="53"/>
  <c r="L196" i="53"/>
  <c r="D196" i="53"/>
  <c r="J196" i="53"/>
  <c r="C196" i="53"/>
  <c r="H196" i="53"/>
  <c r="G196" i="53"/>
  <c r="G161" i="45"/>
  <c r="C162" i="45"/>
  <c r="D162" i="45" s="1"/>
  <c r="E162" i="45" s="1"/>
  <c r="F162" i="45"/>
  <c r="I162" i="45"/>
  <c r="J162" i="45"/>
  <c r="A163" i="45"/>
  <c r="B163" i="45" s="1"/>
  <c r="H161" i="45"/>
  <c r="K161" i="45" s="1"/>
  <c r="L161" i="45" s="1"/>
  <c r="A97" i="49"/>
  <c r="D96" i="49"/>
  <c r="A198" i="53" l="1"/>
  <c r="B198" i="53" s="1"/>
  <c r="I197" i="53"/>
  <c r="E197" i="53"/>
  <c r="J197" i="53"/>
  <c r="D197" i="53"/>
  <c r="G197" i="53"/>
  <c r="L197" i="53"/>
  <c r="F197" i="53"/>
  <c r="K197" i="53"/>
  <c r="C197" i="53"/>
  <c r="H197" i="53"/>
  <c r="E96" i="49"/>
  <c r="F96" i="49" s="1"/>
  <c r="G162" i="45"/>
  <c r="H162" i="45" s="1"/>
  <c r="K162" i="45" s="1"/>
  <c r="L162" i="45" s="1"/>
  <c r="C163" i="45"/>
  <c r="D163" i="45" s="1"/>
  <c r="E163" i="45" s="1"/>
  <c r="F163" i="45"/>
  <c r="I163" i="45"/>
  <c r="J163" i="45"/>
  <c r="A164" i="45"/>
  <c r="B164" i="45" s="1"/>
  <c r="B97" i="49"/>
  <c r="A199" i="53" l="1"/>
  <c r="B199" i="53" s="1"/>
  <c r="I198" i="53"/>
  <c r="E198" i="53"/>
  <c r="H198" i="53"/>
  <c r="C198" i="53"/>
  <c r="J198" i="53"/>
  <c r="G198" i="53"/>
  <c r="L198" i="53"/>
  <c r="F198" i="53"/>
  <c r="K198" i="53"/>
  <c r="D198" i="53"/>
  <c r="G163" i="45"/>
  <c r="H163" i="45" s="1"/>
  <c r="K163" i="45" s="1"/>
  <c r="L163" i="45" s="1"/>
  <c r="C164" i="45"/>
  <c r="D164" i="45" s="1"/>
  <c r="E164" i="45" s="1"/>
  <c r="F164" i="45"/>
  <c r="I164" i="45"/>
  <c r="J164" i="45"/>
  <c r="A165" i="45"/>
  <c r="B165" i="45" s="1"/>
  <c r="A98" i="49"/>
  <c r="A200" i="53" l="1"/>
  <c r="B200" i="53" s="1"/>
  <c r="I199" i="53"/>
  <c r="E199" i="53"/>
  <c r="L199" i="53"/>
  <c r="G199" i="53"/>
  <c r="K199" i="53"/>
  <c r="D199" i="53"/>
  <c r="J199" i="53"/>
  <c r="C199" i="53"/>
  <c r="H199" i="53"/>
  <c r="F199" i="53"/>
  <c r="C165" i="45"/>
  <c r="D165" i="45" s="1"/>
  <c r="E165" i="45" s="1"/>
  <c r="F165" i="45"/>
  <c r="G164" i="45"/>
  <c r="H164" i="45" s="1"/>
  <c r="K164" i="45" s="1"/>
  <c r="L164" i="45" s="1"/>
  <c r="A166" i="45"/>
  <c r="B166" i="45" s="1"/>
  <c r="I165" i="45"/>
  <c r="J165" i="45"/>
  <c r="B98" i="49"/>
  <c r="A201" i="53" l="1"/>
  <c r="B201" i="53" s="1"/>
  <c r="I200" i="53"/>
  <c r="E200" i="53"/>
  <c r="K200" i="53"/>
  <c r="F200" i="53"/>
  <c r="G200" i="53"/>
  <c r="L200" i="53"/>
  <c r="D200" i="53"/>
  <c r="J200" i="53"/>
  <c r="C200" i="53"/>
  <c r="H200" i="53"/>
  <c r="C166" i="45"/>
  <c r="D166" i="45" s="1"/>
  <c r="E166" i="45" s="1"/>
  <c r="F166" i="45"/>
  <c r="G165" i="45"/>
  <c r="H165" i="45" s="1"/>
  <c r="K165" i="45" s="1"/>
  <c r="L165" i="45" s="1"/>
  <c r="I166" i="45"/>
  <c r="J166" i="45"/>
  <c r="A167" i="45"/>
  <c r="B167" i="45" s="1"/>
  <c r="A99" i="49"/>
  <c r="A202" i="53" l="1"/>
  <c r="B202" i="53" s="1"/>
  <c r="I201" i="53"/>
  <c r="E201" i="53"/>
  <c r="J201" i="53"/>
  <c r="D201" i="53"/>
  <c r="H201" i="53"/>
  <c r="G201" i="53"/>
  <c r="L201" i="53"/>
  <c r="F201" i="53"/>
  <c r="K201" i="53"/>
  <c r="C201" i="53"/>
  <c r="C167" i="45"/>
  <c r="D167" i="45" s="1"/>
  <c r="E167" i="45" s="1"/>
  <c r="F167" i="45"/>
  <c r="A168" i="45"/>
  <c r="B168" i="45" s="1"/>
  <c r="I167" i="45"/>
  <c r="J167" i="45"/>
  <c r="G166" i="45"/>
  <c r="H166" i="45" s="1"/>
  <c r="K166" i="45" s="1"/>
  <c r="L166" i="45" s="1"/>
  <c r="B99" i="49"/>
  <c r="A203" i="53" l="1"/>
  <c r="B203" i="53" s="1"/>
  <c r="I202" i="53"/>
  <c r="E202" i="53"/>
  <c r="H202" i="53"/>
  <c r="C202" i="53"/>
  <c r="K202" i="53"/>
  <c r="D202" i="53"/>
  <c r="J202" i="53"/>
  <c r="G202" i="53"/>
  <c r="L202" i="53"/>
  <c r="F202" i="53"/>
  <c r="G167" i="45"/>
  <c r="H167" i="45" s="1"/>
  <c r="K167" i="45" s="1"/>
  <c r="L167" i="45" s="1"/>
  <c r="C168" i="45"/>
  <c r="D168" i="45" s="1"/>
  <c r="E168" i="45" s="1"/>
  <c r="F168" i="45"/>
  <c r="A169" i="45"/>
  <c r="B169" i="45" s="1"/>
  <c r="I168" i="45"/>
  <c r="J168" i="45"/>
  <c r="A100" i="49"/>
  <c r="A204" i="53" l="1"/>
  <c r="B204" i="53" s="1"/>
  <c r="I203" i="53"/>
  <c r="E203" i="53"/>
  <c r="L203" i="53"/>
  <c r="G203" i="53"/>
  <c r="F203" i="53"/>
  <c r="K203" i="53"/>
  <c r="D203" i="53"/>
  <c r="J203" i="53"/>
  <c r="C203" i="53"/>
  <c r="H203" i="53"/>
  <c r="C169" i="45"/>
  <c r="D169" i="45" s="1"/>
  <c r="E169" i="45" s="1"/>
  <c r="F169" i="45"/>
  <c r="G168" i="45"/>
  <c r="H168" i="45" s="1"/>
  <c r="K168" i="45" s="1"/>
  <c r="L168" i="45" s="1"/>
  <c r="A170" i="45"/>
  <c r="B170" i="45" s="1"/>
  <c r="I169" i="45"/>
  <c r="J169" i="45"/>
  <c r="B100" i="49"/>
  <c r="A205" i="53" l="1"/>
  <c r="B205" i="53" s="1"/>
  <c r="I204" i="53"/>
  <c r="E204" i="53"/>
  <c r="K204" i="53"/>
  <c r="F204" i="53"/>
  <c r="H204" i="53"/>
  <c r="G204" i="53"/>
  <c r="L204" i="53"/>
  <c r="D204" i="53"/>
  <c r="C204" i="53"/>
  <c r="J204" i="53"/>
  <c r="C170" i="45"/>
  <c r="D170" i="45" s="1"/>
  <c r="E170" i="45" s="1"/>
  <c r="F170" i="45"/>
  <c r="G169" i="45"/>
  <c r="H169" i="45" s="1"/>
  <c r="K169" i="45" s="1"/>
  <c r="L169" i="45" s="1"/>
  <c r="A171" i="45"/>
  <c r="B171" i="45" s="1"/>
  <c r="I170" i="45"/>
  <c r="J170" i="45"/>
  <c r="A101" i="49"/>
  <c r="A206" i="53" l="1"/>
  <c r="B206" i="53" s="1"/>
  <c r="I205" i="53"/>
  <c r="E205" i="53"/>
  <c r="J205" i="53"/>
  <c r="D205" i="53"/>
  <c r="K205" i="53"/>
  <c r="C205" i="53"/>
  <c r="H205" i="53"/>
  <c r="G205" i="53"/>
  <c r="L205" i="53"/>
  <c r="F205" i="53"/>
  <c r="G170" i="45"/>
  <c r="H170" i="45" s="1"/>
  <c r="K170" i="45" s="1"/>
  <c r="L170" i="45" s="1"/>
  <c r="C171" i="45"/>
  <c r="D171" i="45" s="1"/>
  <c r="E171" i="45" s="1"/>
  <c r="F171" i="45"/>
  <c r="J171" i="45"/>
  <c r="I171" i="45"/>
  <c r="A172" i="45"/>
  <c r="B172" i="45" s="1"/>
  <c r="B101" i="49"/>
  <c r="A207" i="53" l="1"/>
  <c r="B207" i="53" s="1"/>
  <c r="I206" i="53"/>
  <c r="E206" i="53"/>
  <c r="H206" i="53"/>
  <c r="C206" i="53"/>
  <c r="L206" i="53"/>
  <c r="F206" i="53"/>
  <c r="K206" i="53"/>
  <c r="D206" i="53"/>
  <c r="J206" i="53"/>
  <c r="G206" i="53"/>
  <c r="G171" i="45"/>
  <c r="H171" i="45" s="1"/>
  <c r="K171" i="45" s="1"/>
  <c r="L171" i="45" s="1"/>
  <c r="C172" i="45"/>
  <c r="D172" i="45" s="1"/>
  <c r="E172" i="45" s="1"/>
  <c r="F172" i="45"/>
  <c r="I172" i="45"/>
  <c r="J172" i="45"/>
  <c r="A173" i="45"/>
  <c r="B173" i="45" s="1"/>
  <c r="A102" i="49"/>
  <c r="A208" i="53" l="1"/>
  <c r="B208" i="53" s="1"/>
  <c r="I207" i="53"/>
  <c r="E207" i="53"/>
  <c r="L207" i="53"/>
  <c r="G207" i="53"/>
  <c r="H207" i="53"/>
  <c r="F207" i="53"/>
  <c r="K207" i="53"/>
  <c r="D207" i="53"/>
  <c r="J207" i="53"/>
  <c r="C207" i="53"/>
  <c r="C173" i="45"/>
  <c r="D173" i="45" s="1"/>
  <c r="E173" i="45" s="1"/>
  <c r="F173" i="45"/>
  <c r="G172" i="45"/>
  <c r="H172" i="45" s="1"/>
  <c r="K172" i="45" s="1"/>
  <c r="L172" i="45" s="1"/>
  <c r="I173" i="45"/>
  <c r="A174" i="45"/>
  <c r="B174" i="45" s="1"/>
  <c r="J173" i="45"/>
  <c r="B102" i="49"/>
  <c r="A209" i="53" l="1"/>
  <c r="B209" i="53" s="1"/>
  <c r="I208" i="53"/>
  <c r="E208" i="53"/>
  <c r="K208" i="53"/>
  <c r="F208" i="53"/>
  <c r="J208" i="53"/>
  <c r="C208" i="53"/>
  <c r="H208" i="53"/>
  <c r="G208" i="53"/>
  <c r="L208" i="53"/>
  <c r="D208" i="53"/>
  <c r="C174" i="45"/>
  <c r="D174" i="45" s="1"/>
  <c r="E174" i="45" s="1"/>
  <c r="F174" i="45"/>
  <c r="G173" i="45"/>
  <c r="H173" i="45" s="1"/>
  <c r="K173" i="45" s="1"/>
  <c r="L173" i="45" s="1"/>
  <c r="I174" i="45"/>
  <c r="J174" i="45"/>
  <c r="A175" i="45"/>
  <c r="B175" i="45" s="1"/>
  <c r="A103" i="49"/>
  <c r="A210" i="53" l="1"/>
  <c r="B210" i="53" s="1"/>
  <c r="I209" i="53"/>
  <c r="E209" i="53"/>
  <c r="J209" i="53"/>
  <c r="D209" i="53"/>
  <c r="L209" i="53"/>
  <c r="F209" i="53"/>
  <c r="K209" i="53"/>
  <c r="C209" i="53"/>
  <c r="H209" i="53"/>
  <c r="G209" i="53"/>
  <c r="G174" i="45"/>
  <c r="H174" i="45" s="1"/>
  <c r="K174" i="45" s="1"/>
  <c r="L174" i="45" s="1"/>
  <c r="C175" i="45"/>
  <c r="D175" i="45" s="1"/>
  <c r="E175" i="45" s="1"/>
  <c r="F175" i="45"/>
  <c r="I175" i="45"/>
  <c r="J175" i="45"/>
  <c r="A176" i="45"/>
  <c r="B176" i="45" s="1"/>
  <c r="B103" i="49"/>
  <c r="A211" i="53" l="1"/>
  <c r="B211" i="53" s="1"/>
  <c r="I210" i="53"/>
  <c r="E210" i="53"/>
  <c r="H210" i="53"/>
  <c r="C210" i="53"/>
  <c r="G210" i="53"/>
  <c r="L210" i="53"/>
  <c r="F210" i="53"/>
  <c r="K210" i="53"/>
  <c r="D210" i="53"/>
  <c r="J210" i="53"/>
  <c r="C176" i="45"/>
  <c r="D176" i="45" s="1"/>
  <c r="E176" i="45" s="1"/>
  <c r="F176" i="45"/>
  <c r="G175" i="45"/>
  <c r="H175" i="45" s="1"/>
  <c r="K175" i="45" s="1"/>
  <c r="L175" i="45" s="1"/>
  <c r="J176" i="45"/>
  <c r="I176" i="45"/>
  <c r="A177" i="45"/>
  <c r="B177" i="45" s="1"/>
  <c r="A104" i="49"/>
  <c r="A212" i="53" l="1"/>
  <c r="B212" i="53" s="1"/>
  <c r="I211" i="53"/>
  <c r="E211" i="53"/>
  <c r="L211" i="53"/>
  <c r="G211" i="53"/>
  <c r="J211" i="53"/>
  <c r="C211" i="53"/>
  <c r="H211" i="53"/>
  <c r="F211" i="53"/>
  <c r="D211" i="53"/>
  <c r="K211" i="53"/>
  <c r="C177" i="45"/>
  <c r="D177" i="45" s="1"/>
  <c r="E177" i="45" s="1"/>
  <c r="F177" i="45"/>
  <c r="G176" i="45"/>
  <c r="H176" i="45" s="1"/>
  <c r="K176" i="45" s="1"/>
  <c r="L176" i="45" s="1"/>
  <c r="J177" i="45"/>
  <c r="I177" i="45"/>
  <c r="A178" i="45"/>
  <c r="B178" i="45" s="1"/>
  <c r="B104" i="49"/>
  <c r="A213" i="53" l="1"/>
  <c r="B213" i="53" s="1"/>
  <c r="I212" i="53"/>
  <c r="E212" i="53"/>
  <c r="K212" i="53"/>
  <c r="F212" i="53"/>
  <c r="L212" i="53"/>
  <c r="D212" i="53"/>
  <c r="J212" i="53"/>
  <c r="C212" i="53"/>
  <c r="H212" i="53"/>
  <c r="G212" i="53"/>
  <c r="G177" i="45"/>
  <c r="H177" i="45" s="1"/>
  <c r="K177" i="45" s="1"/>
  <c r="L177" i="45" s="1"/>
  <c r="C178" i="45"/>
  <c r="D178" i="45" s="1"/>
  <c r="E178" i="45" s="1"/>
  <c r="F178" i="45"/>
  <c r="I178" i="45"/>
  <c r="J178" i="45"/>
  <c r="A179" i="45"/>
  <c r="B179" i="45" s="1"/>
  <c r="A105" i="49"/>
  <c r="A214" i="53" l="1"/>
  <c r="B214" i="53" s="1"/>
  <c r="I213" i="53"/>
  <c r="E213" i="53"/>
  <c r="J213" i="53"/>
  <c r="D213" i="53"/>
  <c r="G213" i="53"/>
  <c r="L213" i="53"/>
  <c r="F213" i="53"/>
  <c r="K213" i="53"/>
  <c r="C213" i="53"/>
  <c r="H213" i="53"/>
  <c r="G178" i="45"/>
  <c r="H178" i="45" s="1"/>
  <c r="K178" i="45" s="1"/>
  <c r="L178" i="45" s="1"/>
  <c r="C179" i="45"/>
  <c r="D179" i="45" s="1"/>
  <c r="E179" i="45" s="1"/>
  <c r="F179" i="45"/>
  <c r="I179" i="45"/>
  <c r="J179" i="45"/>
  <c r="A180" i="45"/>
  <c r="B180" i="45" s="1"/>
  <c r="B105" i="49"/>
  <c r="A215" i="53" l="1"/>
  <c r="B215" i="53" s="1"/>
  <c r="I214" i="53"/>
  <c r="E214" i="53"/>
  <c r="H214" i="53"/>
  <c r="C214" i="53"/>
  <c r="J214" i="53"/>
  <c r="G214" i="53"/>
  <c r="L214" i="53"/>
  <c r="F214" i="53"/>
  <c r="K214" i="53"/>
  <c r="D214" i="53"/>
  <c r="C180" i="45"/>
  <c r="D180" i="45" s="1"/>
  <c r="E180" i="45" s="1"/>
  <c r="F180" i="45"/>
  <c r="G179" i="45"/>
  <c r="H179" i="45" s="1"/>
  <c r="K179" i="45" s="1"/>
  <c r="L179" i="45" s="1"/>
  <c r="I180" i="45"/>
  <c r="J180" i="45"/>
  <c r="A181" i="45"/>
  <c r="B181" i="45" s="1"/>
  <c r="A106" i="49"/>
  <c r="A216" i="53" l="1"/>
  <c r="B216" i="53" s="1"/>
  <c r="I215" i="53"/>
  <c r="E215" i="53"/>
  <c r="L215" i="53"/>
  <c r="G215" i="53"/>
  <c r="K215" i="53"/>
  <c r="D215" i="53"/>
  <c r="J215" i="53"/>
  <c r="C215" i="53"/>
  <c r="H215" i="53"/>
  <c r="F215" i="53"/>
  <c r="C181" i="45"/>
  <c r="D181" i="45" s="1"/>
  <c r="E181" i="45" s="1"/>
  <c r="F181" i="45"/>
  <c r="G180" i="45"/>
  <c r="H180" i="45" s="1"/>
  <c r="K180" i="45" s="1"/>
  <c r="L180" i="45" s="1"/>
  <c r="I181" i="45"/>
  <c r="J181" i="45"/>
  <c r="A182" i="45"/>
  <c r="B182" i="45" s="1"/>
  <c r="B106" i="49"/>
  <c r="A217" i="53" l="1"/>
  <c r="B217" i="53" s="1"/>
  <c r="I216" i="53"/>
  <c r="E216" i="53"/>
  <c r="H216" i="53"/>
  <c r="K216" i="53"/>
  <c r="F216" i="53"/>
  <c r="G216" i="53"/>
  <c r="D216" i="53"/>
  <c r="L216" i="53"/>
  <c r="C216" i="53"/>
  <c r="J216" i="53"/>
  <c r="C182" i="45"/>
  <c r="D182" i="45" s="1"/>
  <c r="E182" i="45" s="1"/>
  <c r="F182" i="45"/>
  <c r="G181" i="45"/>
  <c r="H181" i="45" s="1"/>
  <c r="K181" i="45" s="1"/>
  <c r="L181" i="45" s="1"/>
  <c r="I182" i="45"/>
  <c r="J182" i="45"/>
  <c r="A183" i="45"/>
  <c r="B183" i="45" s="1"/>
  <c r="A107" i="49"/>
  <c r="A218" i="53" l="1"/>
  <c r="B218" i="53" s="1"/>
  <c r="I217" i="53"/>
  <c r="E217" i="53"/>
  <c r="L217" i="53"/>
  <c r="G217" i="53"/>
  <c r="J217" i="53"/>
  <c r="D217" i="53"/>
  <c r="F217" i="53"/>
  <c r="C217" i="53"/>
  <c r="K217" i="53"/>
  <c r="H217" i="53"/>
  <c r="G182" i="45"/>
  <c r="H182" i="45" s="1"/>
  <c r="K182" i="45" s="1"/>
  <c r="L182" i="45" s="1"/>
  <c r="C183" i="45"/>
  <c r="D183" i="45" s="1"/>
  <c r="E183" i="45" s="1"/>
  <c r="F183" i="45"/>
  <c r="I183" i="45"/>
  <c r="J183" i="45"/>
  <c r="A184" i="45"/>
  <c r="B184" i="45" s="1"/>
  <c r="B107" i="49"/>
  <c r="A219" i="53" l="1"/>
  <c r="B219" i="53" s="1"/>
  <c r="I218" i="53"/>
  <c r="E218" i="53"/>
  <c r="K218" i="53"/>
  <c r="F218" i="53"/>
  <c r="J218" i="53"/>
  <c r="D218" i="53"/>
  <c r="H218" i="53"/>
  <c r="C218" i="53"/>
  <c r="G218" i="53"/>
  <c r="L218" i="53"/>
  <c r="C184" i="45"/>
  <c r="D184" i="45" s="1"/>
  <c r="E184" i="45" s="1"/>
  <c r="F184" i="45"/>
  <c r="G183" i="45"/>
  <c r="H183" i="45" s="1"/>
  <c r="K183" i="45" s="1"/>
  <c r="L183" i="45" s="1"/>
  <c r="I184" i="45"/>
  <c r="J184" i="45"/>
  <c r="A185" i="45"/>
  <c r="B185" i="45" s="1"/>
  <c r="A108" i="49"/>
  <c r="A220" i="53" l="1"/>
  <c r="B220" i="53" s="1"/>
  <c r="I219" i="53"/>
  <c r="E219" i="53"/>
  <c r="J219" i="53"/>
  <c r="D219" i="53"/>
  <c r="H219" i="53"/>
  <c r="C219" i="53"/>
  <c r="L219" i="53"/>
  <c r="G219" i="53"/>
  <c r="K219" i="53"/>
  <c r="F219" i="53"/>
  <c r="C185" i="45"/>
  <c r="D185" i="45" s="1"/>
  <c r="E185" i="45" s="1"/>
  <c r="F185" i="45"/>
  <c r="G184" i="45"/>
  <c r="H184" i="45" s="1"/>
  <c r="K184" i="45" s="1"/>
  <c r="L184" i="45" s="1"/>
  <c r="I185" i="45"/>
  <c r="J185" i="45"/>
  <c r="A186" i="45"/>
  <c r="B186" i="45" s="1"/>
  <c r="B108" i="49"/>
  <c r="J220" i="53" l="1"/>
  <c r="F220" i="53"/>
  <c r="A221" i="53"/>
  <c r="B221" i="53" s="1"/>
  <c r="I220" i="53"/>
  <c r="E220" i="53"/>
  <c r="K220" i="53"/>
  <c r="C220" i="53"/>
  <c r="H220" i="53"/>
  <c r="G220" i="53"/>
  <c r="D220" i="53"/>
  <c r="L220" i="53"/>
  <c r="C186" i="45"/>
  <c r="D186" i="45" s="1"/>
  <c r="E186" i="45" s="1"/>
  <c r="F186" i="45"/>
  <c r="G185" i="45"/>
  <c r="H185" i="45" s="1"/>
  <c r="K185" i="45" s="1"/>
  <c r="L185" i="45" s="1"/>
  <c r="A187" i="45"/>
  <c r="B187" i="45" s="1"/>
  <c r="I186" i="45"/>
  <c r="J186" i="45"/>
  <c r="A109" i="49"/>
  <c r="D108" i="49"/>
  <c r="J221" i="53" l="1"/>
  <c r="F221" i="53"/>
  <c r="A222" i="53"/>
  <c r="B222" i="53" s="1"/>
  <c r="I221" i="53"/>
  <c r="E221" i="53"/>
  <c r="G221" i="53"/>
  <c r="L221" i="53"/>
  <c r="D221" i="53"/>
  <c r="K221" i="53"/>
  <c r="C221" i="53"/>
  <c r="H221" i="53"/>
  <c r="E108" i="49"/>
  <c r="F108" i="49" s="1"/>
  <c r="C187" i="45"/>
  <c r="D187" i="45" s="1"/>
  <c r="E187" i="45" s="1"/>
  <c r="F187" i="45"/>
  <c r="G186" i="45"/>
  <c r="H186" i="45" s="1"/>
  <c r="K186" i="45" s="1"/>
  <c r="L186" i="45" s="1"/>
  <c r="A188" i="45"/>
  <c r="B188" i="45" s="1"/>
  <c r="I187" i="45"/>
  <c r="J187" i="45"/>
  <c r="B109" i="49"/>
  <c r="J222" i="53" l="1"/>
  <c r="F222" i="53"/>
  <c r="A223" i="53"/>
  <c r="B223" i="53" s="1"/>
  <c r="I222" i="53"/>
  <c r="E222" i="53"/>
  <c r="K222" i="53"/>
  <c r="C222" i="53"/>
  <c r="H222" i="53"/>
  <c r="G222" i="53"/>
  <c r="L222" i="53"/>
  <c r="D222" i="53"/>
  <c r="C188" i="45"/>
  <c r="D188" i="45" s="1"/>
  <c r="E188" i="45" s="1"/>
  <c r="F188" i="45"/>
  <c r="G187" i="45"/>
  <c r="H187" i="45" s="1"/>
  <c r="K187" i="45" s="1"/>
  <c r="L187" i="45" s="1"/>
  <c r="I188" i="45"/>
  <c r="J188" i="45"/>
  <c r="A189" i="45"/>
  <c r="B189" i="45" s="1"/>
  <c r="A110" i="49"/>
  <c r="J223" i="53" l="1"/>
  <c r="F223" i="53"/>
  <c r="A224" i="53"/>
  <c r="B224" i="53" s="1"/>
  <c r="I223" i="53"/>
  <c r="E223" i="53"/>
  <c r="G223" i="53"/>
  <c r="L223" i="53"/>
  <c r="D223" i="53"/>
  <c r="K223" i="53"/>
  <c r="C223" i="53"/>
  <c r="H223" i="53"/>
  <c r="C189" i="45"/>
  <c r="D189" i="45" s="1"/>
  <c r="E189" i="45" s="1"/>
  <c r="F189" i="45"/>
  <c r="G188" i="45"/>
  <c r="H188" i="45" s="1"/>
  <c r="K188" i="45" s="1"/>
  <c r="L188" i="45" s="1"/>
  <c r="J189" i="45"/>
  <c r="I189" i="45"/>
  <c r="A190" i="45"/>
  <c r="B190" i="45" s="1"/>
  <c r="B110" i="49"/>
  <c r="J224" i="53" l="1"/>
  <c r="F224" i="53"/>
  <c r="A225" i="53"/>
  <c r="B225" i="53" s="1"/>
  <c r="I224" i="53"/>
  <c r="E224" i="53"/>
  <c r="K224" i="53"/>
  <c r="C224" i="53"/>
  <c r="H224" i="53"/>
  <c r="G224" i="53"/>
  <c r="L224" i="53"/>
  <c r="D224" i="53"/>
  <c r="C190" i="45"/>
  <c r="D190" i="45" s="1"/>
  <c r="E190" i="45" s="1"/>
  <c r="F190" i="45"/>
  <c r="G189" i="45"/>
  <c r="H189" i="45" s="1"/>
  <c r="K189" i="45" s="1"/>
  <c r="L189" i="45" s="1"/>
  <c r="I190" i="45"/>
  <c r="J190" i="45"/>
  <c r="A191" i="45"/>
  <c r="B191" i="45" s="1"/>
  <c r="A111" i="49"/>
  <c r="J225" i="53" l="1"/>
  <c r="F225" i="53"/>
  <c r="A226" i="53"/>
  <c r="B226" i="53" s="1"/>
  <c r="I225" i="53"/>
  <c r="E225" i="53"/>
  <c r="G225" i="53"/>
  <c r="L225" i="53"/>
  <c r="D225" i="53"/>
  <c r="K225" i="53"/>
  <c r="C225" i="53"/>
  <c r="H225" i="53"/>
  <c r="G190" i="45"/>
  <c r="H190" i="45" s="1"/>
  <c r="K190" i="45" s="1"/>
  <c r="L190" i="45" s="1"/>
  <c r="C191" i="45"/>
  <c r="D191" i="45" s="1"/>
  <c r="E191" i="45" s="1"/>
  <c r="F191" i="45"/>
  <c r="I191" i="45"/>
  <c r="J191" i="45"/>
  <c r="A192" i="45"/>
  <c r="B192" i="45" s="1"/>
  <c r="B111" i="49"/>
  <c r="J226" i="53" l="1"/>
  <c r="F226" i="53"/>
  <c r="A227" i="53"/>
  <c r="B227" i="53" s="1"/>
  <c r="I226" i="53"/>
  <c r="E226" i="53"/>
  <c r="K226" i="53"/>
  <c r="C226" i="53"/>
  <c r="H226" i="53"/>
  <c r="G226" i="53"/>
  <c r="L226" i="53"/>
  <c r="D226" i="53"/>
  <c r="C192" i="45"/>
  <c r="D192" i="45" s="1"/>
  <c r="E192" i="45" s="1"/>
  <c r="F192" i="45"/>
  <c r="G191" i="45"/>
  <c r="H191" i="45" s="1"/>
  <c r="K191" i="45" s="1"/>
  <c r="L191" i="45" s="1"/>
  <c r="A193" i="45"/>
  <c r="B193" i="45" s="1"/>
  <c r="I192" i="45"/>
  <c r="J192" i="45"/>
  <c r="A112" i="49"/>
  <c r="J227" i="53" l="1"/>
  <c r="F227" i="53"/>
  <c r="A228" i="53"/>
  <c r="B228" i="53" s="1"/>
  <c r="I227" i="53"/>
  <c r="E227" i="53"/>
  <c r="G227" i="53"/>
  <c r="L227" i="53"/>
  <c r="D227" i="53"/>
  <c r="K227" i="53"/>
  <c r="C227" i="53"/>
  <c r="H227" i="53"/>
  <c r="C193" i="45"/>
  <c r="D193" i="45" s="1"/>
  <c r="E193" i="45" s="1"/>
  <c r="F193" i="45"/>
  <c r="G192" i="45"/>
  <c r="H192" i="45" s="1"/>
  <c r="K192" i="45" s="1"/>
  <c r="L192" i="45" s="1"/>
  <c r="I193" i="45"/>
  <c r="J193" i="45"/>
  <c r="A194" i="45"/>
  <c r="B194" i="45" s="1"/>
  <c r="B112" i="49"/>
  <c r="J228" i="53" l="1"/>
  <c r="F228" i="53"/>
  <c r="A229" i="53"/>
  <c r="B229" i="53" s="1"/>
  <c r="I228" i="53"/>
  <c r="E228" i="53"/>
  <c r="K228" i="53"/>
  <c r="C228" i="53"/>
  <c r="H228" i="53"/>
  <c r="G228" i="53"/>
  <c r="D228" i="53"/>
  <c r="L228" i="53"/>
  <c r="G193" i="45"/>
  <c r="H193" i="45" s="1"/>
  <c r="K193" i="45" s="1"/>
  <c r="L193" i="45" s="1"/>
  <c r="C194" i="45"/>
  <c r="D194" i="45" s="1"/>
  <c r="E194" i="45" s="1"/>
  <c r="F194" i="45"/>
  <c r="I194" i="45"/>
  <c r="J194" i="45"/>
  <c r="A195" i="45"/>
  <c r="B195" i="45" s="1"/>
  <c r="A113" i="49"/>
  <c r="J229" i="53" l="1"/>
  <c r="F229" i="53"/>
  <c r="A230" i="53"/>
  <c r="B230" i="53" s="1"/>
  <c r="I229" i="53"/>
  <c r="E229" i="53"/>
  <c r="G229" i="53"/>
  <c r="L229" i="53"/>
  <c r="D229" i="53"/>
  <c r="K229" i="53"/>
  <c r="C229" i="53"/>
  <c r="H229" i="53"/>
  <c r="G194" i="45"/>
  <c r="H194" i="45" s="1"/>
  <c r="K194" i="45" s="1"/>
  <c r="L194" i="45" s="1"/>
  <c r="C195" i="45"/>
  <c r="D195" i="45" s="1"/>
  <c r="E195" i="45" s="1"/>
  <c r="F195" i="45"/>
  <c r="A196" i="45"/>
  <c r="B196" i="45" s="1"/>
  <c r="I195" i="45"/>
  <c r="J195" i="45"/>
  <c r="B113" i="49"/>
  <c r="J230" i="53" l="1"/>
  <c r="F230" i="53"/>
  <c r="A231" i="53"/>
  <c r="B231" i="53" s="1"/>
  <c r="I230" i="53"/>
  <c r="E230" i="53"/>
  <c r="K230" i="53"/>
  <c r="C230" i="53"/>
  <c r="H230" i="53"/>
  <c r="G230" i="53"/>
  <c r="L230" i="53"/>
  <c r="D230" i="53"/>
  <c r="G195" i="45"/>
  <c r="H195" i="45" s="1"/>
  <c r="K195" i="45" s="1"/>
  <c r="L195" i="45" s="1"/>
  <c r="C196" i="45"/>
  <c r="D196" i="45" s="1"/>
  <c r="E196" i="45" s="1"/>
  <c r="F196" i="45"/>
  <c r="I196" i="45"/>
  <c r="J196" i="45"/>
  <c r="A197" i="45"/>
  <c r="B197" i="45" s="1"/>
  <c r="A114" i="49"/>
  <c r="J231" i="53" l="1"/>
  <c r="F231" i="53"/>
  <c r="A232" i="53"/>
  <c r="B232" i="53" s="1"/>
  <c r="I231" i="53"/>
  <c r="E231" i="53"/>
  <c r="G231" i="53"/>
  <c r="L231" i="53"/>
  <c r="D231" i="53"/>
  <c r="K231" i="53"/>
  <c r="C231" i="53"/>
  <c r="H231" i="53"/>
  <c r="C197" i="45"/>
  <c r="D197" i="45" s="1"/>
  <c r="E197" i="45" s="1"/>
  <c r="F197" i="45"/>
  <c r="G196" i="45"/>
  <c r="H196" i="45" s="1"/>
  <c r="K196" i="45" s="1"/>
  <c r="L196" i="45" s="1"/>
  <c r="I197" i="45"/>
  <c r="J197" i="45"/>
  <c r="A198" i="45"/>
  <c r="B198" i="45" s="1"/>
  <c r="B114" i="49"/>
  <c r="J232" i="53" l="1"/>
  <c r="F232" i="53"/>
  <c r="A233" i="53"/>
  <c r="B233" i="53" s="1"/>
  <c r="I232" i="53"/>
  <c r="E232" i="53"/>
  <c r="K232" i="53"/>
  <c r="C232" i="53"/>
  <c r="H232" i="53"/>
  <c r="G232" i="53"/>
  <c r="L232" i="53"/>
  <c r="D232" i="53"/>
  <c r="C198" i="45"/>
  <c r="D198" i="45" s="1"/>
  <c r="E198" i="45" s="1"/>
  <c r="F198" i="45"/>
  <c r="G197" i="45"/>
  <c r="H197" i="45" s="1"/>
  <c r="K197" i="45" s="1"/>
  <c r="L197" i="45" s="1"/>
  <c r="I198" i="45"/>
  <c r="J198" i="45"/>
  <c r="A199" i="45"/>
  <c r="B199" i="45" s="1"/>
  <c r="A115" i="49"/>
  <c r="J233" i="53" l="1"/>
  <c r="F233" i="53"/>
  <c r="A234" i="53"/>
  <c r="B234" i="53" s="1"/>
  <c r="I233" i="53"/>
  <c r="E233" i="53"/>
  <c r="G233" i="53"/>
  <c r="L233" i="53"/>
  <c r="D233" i="53"/>
  <c r="K233" i="53"/>
  <c r="C233" i="53"/>
  <c r="H233" i="53"/>
  <c r="G198" i="45"/>
  <c r="H198" i="45" s="1"/>
  <c r="K198" i="45" s="1"/>
  <c r="L198" i="45" s="1"/>
  <c r="C199" i="45"/>
  <c r="D199" i="45" s="1"/>
  <c r="E199" i="45" s="1"/>
  <c r="F199" i="45"/>
  <c r="I199" i="45"/>
  <c r="J199" i="45"/>
  <c r="A200" i="45"/>
  <c r="B200" i="45" s="1"/>
  <c r="B115" i="49"/>
  <c r="J234" i="53" l="1"/>
  <c r="F234" i="53"/>
  <c r="A235" i="53"/>
  <c r="B235" i="53" s="1"/>
  <c r="I234" i="53"/>
  <c r="E234" i="53"/>
  <c r="K234" i="53"/>
  <c r="C234" i="53"/>
  <c r="H234" i="53"/>
  <c r="G234" i="53"/>
  <c r="L234" i="53"/>
  <c r="D234" i="53"/>
  <c r="C200" i="45"/>
  <c r="D200" i="45" s="1"/>
  <c r="E200" i="45" s="1"/>
  <c r="F200" i="45"/>
  <c r="G199" i="45"/>
  <c r="H199" i="45" s="1"/>
  <c r="K199" i="45" s="1"/>
  <c r="L199" i="45" s="1"/>
  <c r="I200" i="45"/>
  <c r="J200" i="45"/>
  <c r="A201" i="45"/>
  <c r="B201" i="45" s="1"/>
  <c r="A116" i="49"/>
  <c r="J235" i="53" l="1"/>
  <c r="F235" i="53"/>
  <c r="A236" i="53"/>
  <c r="B236" i="53" s="1"/>
  <c r="I235" i="53"/>
  <c r="E235" i="53"/>
  <c r="G235" i="53"/>
  <c r="L235" i="53"/>
  <c r="D235" i="53"/>
  <c r="K235" i="53"/>
  <c r="C235" i="53"/>
  <c r="H235" i="53"/>
  <c r="C201" i="45"/>
  <c r="D201" i="45" s="1"/>
  <c r="E201" i="45" s="1"/>
  <c r="F201" i="45"/>
  <c r="G200" i="45"/>
  <c r="H200" i="45" s="1"/>
  <c r="K200" i="45" s="1"/>
  <c r="L200" i="45" s="1"/>
  <c r="J201" i="45"/>
  <c r="I201" i="45"/>
  <c r="A202" i="45"/>
  <c r="B202" i="45" s="1"/>
  <c r="B116" i="49"/>
  <c r="J236" i="53" l="1"/>
  <c r="F236" i="53"/>
  <c r="A237" i="53"/>
  <c r="B237" i="53" s="1"/>
  <c r="I236" i="53"/>
  <c r="E236" i="53"/>
  <c r="K236" i="53"/>
  <c r="C236" i="53"/>
  <c r="H236" i="53"/>
  <c r="G236" i="53"/>
  <c r="D236" i="53"/>
  <c r="L236" i="53"/>
  <c r="C202" i="45"/>
  <c r="D202" i="45" s="1"/>
  <c r="E202" i="45" s="1"/>
  <c r="F202" i="45"/>
  <c r="G201" i="45"/>
  <c r="H201" i="45" s="1"/>
  <c r="K201" i="45" s="1"/>
  <c r="L201" i="45" s="1"/>
  <c r="I202" i="45"/>
  <c r="J202" i="45"/>
  <c r="A203" i="45"/>
  <c r="B203" i="45" s="1"/>
  <c r="A117" i="49"/>
  <c r="J237" i="53" l="1"/>
  <c r="F237" i="53"/>
  <c r="A238" i="53"/>
  <c r="B238" i="53" s="1"/>
  <c r="I237" i="53"/>
  <c r="E237" i="53"/>
  <c r="G237" i="53"/>
  <c r="L237" i="53"/>
  <c r="D237" i="53"/>
  <c r="K237" i="53"/>
  <c r="C237" i="53"/>
  <c r="H237" i="53"/>
  <c r="G202" i="45"/>
  <c r="C203" i="45"/>
  <c r="D203" i="45" s="1"/>
  <c r="E203" i="45" s="1"/>
  <c r="F203" i="45"/>
  <c r="H202" i="45"/>
  <c r="K202" i="45" s="1"/>
  <c r="L202" i="45" s="1"/>
  <c r="A204" i="45"/>
  <c r="B204" i="45" s="1"/>
  <c r="I203" i="45"/>
  <c r="J203" i="45"/>
  <c r="B117" i="49"/>
  <c r="J238" i="53" l="1"/>
  <c r="F238" i="53"/>
  <c r="A239" i="53"/>
  <c r="B239" i="53" s="1"/>
  <c r="I238" i="53"/>
  <c r="E238" i="53"/>
  <c r="K238" i="53"/>
  <c r="C238" i="53"/>
  <c r="H238" i="53"/>
  <c r="G238" i="53"/>
  <c r="L238" i="53"/>
  <c r="D238" i="53"/>
  <c r="C204" i="45"/>
  <c r="D204" i="45" s="1"/>
  <c r="E204" i="45" s="1"/>
  <c r="F204" i="45"/>
  <c r="G203" i="45"/>
  <c r="H203" i="45" s="1"/>
  <c r="K203" i="45" s="1"/>
  <c r="L203" i="45" s="1"/>
  <c r="I204" i="45"/>
  <c r="J204" i="45"/>
  <c r="A205" i="45"/>
  <c r="B205" i="45" s="1"/>
  <c r="A118" i="49"/>
  <c r="J239" i="53" l="1"/>
  <c r="F239" i="53"/>
  <c r="A240" i="53"/>
  <c r="B240" i="53" s="1"/>
  <c r="I239" i="53"/>
  <c r="E239" i="53"/>
  <c r="G239" i="53"/>
  <c r="L239" i="53"/>
  <c r="D239" i="53"/>
  <c r="K239" i="53"/>
  <c r="C239" i="53"/>
  <c r="H239" i="53"/>
  <c r="G204" i="45"/>
  <c r="H204" i="45" s="1"/>
  <c r="K204" i="45" s="1"/>
  <c r="L204" i="45" s="1"/>
  <c r="C205" i="45"/>
  <c r="D205" i="45" s="1"/>
  <c r="E205" i="45" s="1"/>
  <c r="F205" i="45"/>
  <c r="A206" i="45"/>
  <c r="B206" i="45" s="1"/>
  <c r="I205" i="45"/>
  <c r="J205" i="45"/>
  <c r="B118" i="49"/>
  <c r="J240" i="53" l="1"/>
  <c r="F240" i="53"/>
  <c r="A241" i="53"/>
  <c r="B241" i="53" s="1"/>
  <c r="I240" i="53"/>
  <c r="E240" i="53"/>
  <c r="K240" i="53"/>
  <c r="C240" i="53"/>
  <c r="H240" i="53"/>
  <c r="G240" i="53"/>
  <c r="L240" i="53"/>
  <c r="D240" i="53"/>
  <c r="C206" i="45"/>
  <c r="D206" i="45" s="1"/>
  <c r="E206" i="45" s="1"/>
  <c r="F206" i="45"/>
  <c r="G205" i="45"/>
  <c r="H205" i="45" s="1"/>
  <c r="K205" i="45" s="1"/>
  <c r="L205" i="45" s="1"/>
  <c r="J206" i="45"/>
  <c r="I206" i="45"/>
  <c r="A207" i="45"/>
  <c r="B207" i="45" s="1"/>
  <c r="A119" i="49"/>
  <c r="J241" i="53" l="1"/>
  <c r="F241" i="53"/>
  <c r="A242" i="53"/>
  <c r="B242" i="53" s="1"/>
  <c r="I241" i="53"/>
  <c r="E241" i="53"/>
  <c r="G241" i="53"/>
  <c r="L241" i="53"/>
  <c r="D241" i="53"/>
  <c r="K241" i="53"/>
  <c r="C241" i="53"/>
  <c r="H241" i="53"/>
  <c r="G206" i="45"/>
  <c r="H206" i="45" s="1"/>
  <c r="K206" i="45" s="1"/>
  <c r="L206" i="45" s="1"/>
  <c r="C207" i="45"/>
  <c r="D207" i="45" s="1"/>
  <c r="E207" i="45" s="1"/>
  <c r="F207" i="45"/>
  <c r="A208" i="45"/>
  <c r="B208" i="45" s="1"/>
  <c r="J207" i="45"/>
  <c r="I207" i="45"/>
  <c r="B119" i="49"/>
  <c r="J242" i="53" l="1"/>
  <c r="F242" i="53"/>
  <c r="A243" i="53"/>
  <c r="B243" i="53" s="1"/>
  <c r="I242" i="53"/>
  <c r="E242" i="53"/>
  <c r="K242" i="53"/>
  <c r="C242" i="53"/>
  <c r="H242" i="53"/>
  <c r="G242" i="53"/>
  <c r="L242" i="53"/>
  <c r="D242" i="53"/>
  <c r="G207" i="45"/>
  <c r="H207" i="45" s="1"/>
  <c r="K207" i="45" s="1"/>
  <c r="L207" i="45" s="1"/>
  <c r="C208" i="45"/>
  <c r="D208" i="45" s="1"/>
  <c r="E208" i="45" s="1"/>
  <c r="F208" i="45"/>
  <c r="J208" i="45"/>
  <c r="I208" i="45"/>
  <c r="A209" i="45"/>
  <c r="B209" i="45" s="1"/>
  <c r="A120" i="49"/>
  <c r="J243" i="53" l="1"/>
  <c r="F243" i="53"/>
  <c r="A244" i="53"/>
  <c r="B244" i="53" s="1"/>
  <c r="I243" i="53"/>
  <c r="E243" i="53"/>
  <c r="G243" i="53"/>
  <c r="L243" i="53"/>
  <c r="D243" i="53"/>
  <c r="K243" i="53"/>
  <c r="C243" i="53"/>
  <c r="H243" i="53"/>
  <c r="C209" i="45"/>
  <c r="D209" i="45" s="1"/>
  <c r="E209" i="45" s="1"/>
  <c r="F209" i="45"/>
  <c r="G208" i="45"/>
  <c r="H208" i="45" s="1"/>
  <c r="K208" i="45" s="1"/>
  <c r="L208" i="45" s="1"/>
  <c r="A210" i="45"/>
  <c r="B210" i="45" s="1"/>
  <c r="J209" i="45"/>
  <c r="I209" i="45"/>
  <c r="B120" i="49"/>
  <c r="J244" i="53" l="1"/>
  <c r="F244" i="53"/>
  <c r="A245" i="53"/>
  <c r="B245" i="53" s="1"/>
  <c r="I244" i="53"/>
  <c r="E244" i="53"/>
  <c r="K244" i="53"/>
  <c r="C244" i="53"/>
  <c r="H244" i="53"/>
  <c r="G244" i="53"/>
  <c r="D244" i="53"/>
  <c r="L244" i="53"/>
  <c r="G209" i="45"/>
  <c r="H209" i="45" s="1"/>
  <c r="K209" i="45" s="1"/>
  <c r="L209" i="45" s="1"/>
  <c r="C210" i="45"/>
  <c r="D210" i="45" s="1"/>
  <c r="E210" i="45" s="1"/>
  <c r="F210" i="45"/>
  <c r="A211" i="45"/>
  <c r="B211" i="45" s="1"/>
  <c r="J210" i="45"/>
  <c r="I210" i="45"/>
  <c r="A121" i="49"/>
  <c r="D120" i="49"/>
  <c r="J245" i="53" l="1"/>
  <c r="F245" i="53"/>
  <c r="A246" i="53"/>
  <c r="B246" i="53" s="1"/>
  <c r="I245" i="53"/>
  <c r="E245" i="53"/>
  <c r="G245" i="53"/>
  <c r="L245" i="53"/>
  <c r="D245" i="53"/>
  <c r="K245" i="53"/>
  <c r="C245" i="53"/>
  <c r="H245" i="53"/>
  <c r="E120" i="49"/>
  <c r="F120" i="49" s="1"/>
  <c r="G210" i="45"/>
  <c r="H210" i="45" s="1"/>
  <c r="K210" i="45" s="1"/>
  <c r="L210" i="45" s="1"/>
  <c r="C211" i="45"/>
  <c r="D211" i="45" s="1"/>
  <c r="E211" i="45" s="1"/>
  <c r="F211" i="45"/>
  <c r="I211" i="45"/>
  <c r="A212" i="45"/>
  <c r="B212" i="45" s="1"/>
  <c r="J211" i="45"/>
  <c r="B121" i="49"/>
  <c r="J246" i="53" l="1"/>
  <c r="F246" i="53"/>
  <c r="A247" i="53"/>
  <c r="B247" i="53" s="1"/>
  <c r="I246" i="53"/>
  <c r="E246" i="53"/>
  <c r="K246" i="53"/>
  <c r="C246" i="53"/>
  <c r="H246" i="53"/>
  <c r="G246" i="53"/>
  <c r="L246" i="53"/>
  <c r="D246" i="53"/>
  <c r="C212" i="45"/>
  <c r="D212" i="45" s="1"/>
  <c r="E212" i="45" s="1"/>
  <c r="F212" i="45"/>
  <c r="G211" i="45"/>
  <c r="H211" i="45" s="1"/>
  <c r="K211" i="45" s="1"/>
  <c r="L211" i="45" s="1"/>
  <c r="I212" i="45"/>
  <c r="A213" i="45"/>
  <c r="B213" i="45" s="1"/>
  <c r="J212" i="45"/>
  <c r="A122" i="49"/>
  <c r="J247" i="53" l="1"/>
  <c r="F247" i="53"/>
  <c r="A248" i="53"/>
  <c r="B248" i="53" s="1"/>
  <c r="I247" i="53"/>
  <c r="E247" i="53"/>
  <c r="G247" i="53"/>
  <c r="L247" i="53"/>
  <c r="D247" i="53"/>
  <c r="K247" i="53"/>
  <c r="C247" i="53"/>
  <c r="H247" i="53"/>
  <c r="C213" i="45"/>
  <c r="D213" i="45" s="1"/>
  <c r="E213" i="45" s="1"/>
  <c r="F213" i="45"/>
  <c r="G212" i="45"/>
  <c r="H212" i="45" s="1"/>
  <c r="K212" i="45" s="1"/>
  <c r="L212" i="45" s="1"/>
  <c r="I213" i="45"/>
  <c r="J213" i="45"/>
  <c r="A214" i="45"/>
  <c r="B214" i="45" s="1"/>
  <c r="B122" i="49"/>
  <c r="J248" i="53" l="1"/>
  <c r="F248" i="53"/>
  <c r="A249" i="53"/>
  <c r="B249" i="53" s="1"/>
  <c r="I248" i="53"/>
  <c r="E248" i="53"/>
  <c r="K248" i="53"/>
  <c r="C248" i="53"/>
  <c r="H248" i="53"/>
  <c r="G248" i="53"/>
  <c r="L248" i="53"/>
  <c r="D248" i="53"/>
  <c r="C214" i="45"/>
  <c r="D214" i="45" s="1"/>
  <c r="E214" i="45" s="1"/>
  <c r="F214" i="45"/>
  <c r="A215" i="45"/>
  <c r="B215" i="45" s="1"/>
  <c r="I214" i="45"/>
  <c r="J214" i="45"/>
  <c r="G213" i="45"/>
  <c r="H213" i="45" s="1"/>
  <c r="K213" i="45" s="1"/>
  <c r="L213" i="45" s="1"/>
  <c r="A123" i="49"/>
  <c r="J249" i="53" l="1"/>
  <c r="F249" i="53"/>
  <c r="A250" i="53"/>
  <c r="B250" i="53" s="1"/>
  <c r="I249" i="53"/>
  <c r="E249" i="53"/>
  <c r="G249" i="53"/>
  <c r="L249" i="53"/>
  <c r="D249" i="53"/>
  <c r="K249" i="53"/>
  <c r="C249" i="53"/>
  <c r="H249" i="53"/>
  <c r="C215" i="45"/>
  <c r="D215" i="45" s="1"/>
  <c r="E215" i="45" s="1"/>
  <c r="F215" i="45"/>
  <c r="A216" i="45"/>
  <c r="B216" i="45" s="1"/>
  <c r="A217" i="45" s="1"/>
  <c r="B217" i="45" s="1"/>
  <c r="G214" i="45"/>
  <c r="H214" i="45" s="1"/>
  <c r="K214" i="45" s="1"/>
  <c r="L214" i="45" s="1"/>
  <c r="I215" i="45"/>
  <c r="J215" i="45"/>
  <c r="B123" i="49"/>
  <c r="J250" i="53" l="1"/>
  <c r="F250" i="53"/>
  <c r="A251" i="53"/>
  <c r="B251" i="53" s="1"/>
  <c r="I250" i="53"/>
  <c r="E250" i="53"/>
  <c r="K250" i="53"/>
  <c r="C250" i="53"/>
  <c r="H250" i="53"/>
  <c r="G250" i="53"/>
  <c r="L250" i="53"/>
  <c r="D250" i="53"/>
  <c r="G215" i="45"/>
  <c r="H215" i="45" s="1"/>
  <c r="K215" i="45" s="1"/>
  <c r="L215" i="45" s="1"/>
  <c r="C216" i="45"/>
  <c r="D216" i="45" s="1"/>
  <c r="E216" i="45" s="1"/>
  <c r="F216" i="45"/>
  <c r="C217" i="45"/>
  <c r="D217" i="45" s="1"/>
  <c r="E217" i="45" s="1"/>
  <c r="F217" i="45"/>
  <c r="J216" i="45"/>
  <c r="I216" i="45"/>
  <c r="A124" i="49"/>
  <c r="J217" i="45"/>
  <c r="I217" i="45"/>
  <c r="A218" i="45"/>
  <c r="B218" i="45" s="1"/>
  <c r="J251" i="53" l="1"/>
  <c r="F251" i="53"/>
  <c r="A252" i="53"/>
  <c r="B252" i="53" s="1"/>
  <c r="I251" i="53"/>
  <c r="E251" i="53"/>
  <c r="G251" i="53"/>
  <c r="L251" i="53"/>
  <c r="D251" i="53"/>
  <c r="K251" i="53"/>
  <c r="C251" i="53"/>
  <c r="H251" i="53"/>
  <c r="G216" i="45"/>
  <c r="H216" i="45" s="1"/>
  <c r="K216" i="45" s="1"/>
  <c r="L216" i="45" s="1"/>
  <c r="C218" i="45"/>
  <c r="D218" i="45" s="1"/>
  <c r="E218" i="45" s="1"/>
  <c r="F218" i="45"/>
  <c r="G217" i="45"/>
  <c r="B124" i="49"/>
  <c r="J218" i="45"/>
  <c r="A219" i="45"/>
  <c r="B219" i="45" s="1"/>
  <c r="I218" i="45"/>
  <c r="J252" i="53" l="1"/>
  <c r="F252" i="53"/>
  <c r="A253" i="53"/>
  <c r="B253" i="53" s="1"/>
  <c r="I252" i="53"/>
  <c r="E252" i="53"/>
  <c r="K252" i="53"/>
  <c r="C252" i="53"/>
  <c r="H252" i="53"/>
  <c r="G252" i="53"/>
  <c r="D252" i="53"/>
  <c r="L252" i="53"/>
  <c r="H217" i="45"/>
  <c r="K217" i="45" s="1"/>
  <c r="L217" i="45" s="1"/>
  <c r="C219" i="45"/>
  <c r="D219" i="45" s="1"/>
  <c r="E219" i="45" s="1"/>
  <c r="F219" i="45"/>
  <c r="A125" i="49"/>
  <c r="J219" i="45"/>
  <c r="G218" i="45"/>
  <c r="H218" i="45" s="1"/>
  <c r="K218" i="45" s="1"/>
  <c r="A220" i="45"/>
  <c r="B220" i="45" s="1"/>
  <c r="I219" i="45"/>
  <c r="J253" i="53" l="1"/>
  <c r="F253" i="53"/>
  <c r="A254" i="53"/>
  <c r="B254" i="53" s="1"/>
  <c r="I253" i="53"/>
  <c r="E253" i="53"/>
  <c r="G253" i="53"/>
  <c r="L253" i="53"/>
  <c r="D253" i="53"/>
  <c r="K253" i="53"/>
  <c r="C253" i="53"/>
  <c r="H253" i="53"/>
  <c r="L218" i="45"/>
  <c r="C220" i="45"/>
  <c r="D220" i="45" s="1"/>
  <c r="E220" i="45" s="1"/>
  <c r="F220" i="45"/>
  <c r="G219" i="45"/>
  <c r="H219" i="45" s="1"/>
  <c r="K219" i="45" s="1"/>
  <c r="B125" i="49"/>
  <c r="J220" i="45"/>
  <c r="A221" i="45"/>
  <c r="B221" i="45" s="1"/>
  <c r="I220" i="45"/>
  <c r="J254" i="53" l="1"/>
  <c r="F254" i="53"/>
  <c r="A255" i="53"/>
  <c r="B255" i="53" s="1"/>
  <c r="I254" i="53"/>
  <c r="E254" i="53"/>
  <c r="K254" i="53"/>
  <c r="C254" i="53"/>
  <c r="H254" i="53"/>
  <c r="G254" i="53"/>
  <c r="L254" i="53"/>
  <c r="D254" i="53"/>
  <c r="L219" i="45"/>
  <c r="C221" i="45"/>
  <c r="D221" i="45" s="1"/>
  <c r="E221" i="45" s="1"/>
  <c r="F221" i="45"/>
  <c r="G220" i="45"/>
  <c r="H220" i="45" s="1"/>
  <c r="K220" i="45" s="1"/>
  <c r="A126" i="49"/>
  <c r="J221" i="45"/>
  <c r="I221" i="45"/>
  <c r="A222" i="45"/>
  <c r="B222" i="45" s="1"/>
  <c r="J255" i="53" l="1"/>
  <c r="F255" i="53"/>
  <c r="A256" i="53"/>
  <c r="B256" i="53" s="1"/>
  <c r="I255" i="53"/>
  <c r="E255" i="53"/>
  <c r="G255" i="53"/>
  <c r="L255" i="53"/>
  <c r="D255" i="53"/>
  <c r="K255" i="53"/>
  <c r="C255" i="53"/>
  <c r="H255" i="53"/>
  <c r="L220" i="45"/>
  <c r="C222" i="45"/>
  <c r="D222" i="45" s="1"/>
  <c r="E222" i="45" s="1"/>
  <c r="F222" i="45"/>
  <c r="G221" i="45"/>
  <c r="H221" i="45" s="1"/>
  <c r="K221" i="45" s="1"/>
  <c r="B126" i="49"/>
  <c r="J222" i="45"/>
  <c r="A223" i="45"/>
  <c r="B223" i="45" s="1"/>
  <c r="I222" i="45"/>
  <c r="J256" i="53" l="1"/>
  <c r="F256" i="53"/>
  <c r="A257" i="53"/>
  <c r="B257" i="53" s="1"/>
  <c r="I256" i="53"/>
  <c r="E256" i="53"/>
  <c r="K256" i="53"/>
  <c r="C256" i="53"/>
  <c r="H256" i="53"/>
  <c r="G256" i="53"/>
  <c r="L256" i="53"/>
  <c r="D256" i="53"/>
  <c r="L221" i="45"/>
  <c r="C223" i="45"/>
  <c r="D223" i="45" s="1"/>
  <c r="E223" i="45" s="1"/>
  <c r="F223" i="45"/>
  <c r="G222" i="45"/>
  <c r="H222" i="45" s="1"/>
  <c r="K222" i="45" s="1"/>
  <c r="A127" i="49"/>
  <c r="J223" i="45"/>
  <c r="I223" i="45"/>
  <c r="A224" i="45"/>
  <c r="B224" i="45" s="1"/>
  <c r="J257" i="53" l="1"/>
  <c r="F257" i="53"/>
  <c r="A258" i="53"/>
  <c r="B258" i="53" s="1"/>
  <c r="I257" i="53"/>
  <c r="E257" i="53"/>
  <c r="G257" i="53"/>
  <c r="L257" i="53"/>
  <c r="D257" i="53"/>
  <c r="K257" i="53"/>
  <c r="C257" i="53"/>
  <c r="H257" i="53"/>
  <c r="L222" i="45"/>
  <c r="C224" i="45"/>
  <c r="D224" i="45" s="1"/>
  <c r="E224" i="45" s="1"/>
  <c r="F224" i="45"/>
  <c r="G223" i="45"/>
  <c r="H223" i="45" s="1"/>
  <c r="K223" i="45" s="1"/>
  <c r="B127" i="49"/>
  <c r="J224" i="45"/>
  <c r="I224" i="45"/>
  <c r="A225" i="45"/>
  <c r="B225" i="45" s="1"/>
  <c r="J258" i="53" l="1"/>
  <c r="F258" i="53"/>
  <c r="A259" i="53"/>
  <c r="B259" i="53" s="1"/>
  <c r="I258" i="53"/>
  <c r="E258" i="53"/>
  <c r="K258" i="53"/>
  <c r="C258" i="53"/>
  <c r="H258" i="53"/>
  <c r="G258" i="53"/>
  <c r="L258" i="53"/>
  <c r="D258" i="53"/>
  <c r="L223" i="45"/>
  <c r="C225" i="45"/>
  <c r="D225" i="45" s="1"/>
  <c r="E225" i="45" s="1"/>
  <c r="F225" i="45"/>
  <c r="A128" i="49"/>
  <c r="G224" i="45"/>
  <c r="H224" i="45" s="1"/>
  <c r="K224" i="45" s="1"/>
  <c r="L224" i="45" s="1"/>
  <c r="J225" i="45"/>
  <c r="I225" i="45"/>
  <c r="A226" i="45"/>
  <c r="B226" i="45" s="1"/>
  <c r="J259" i="53" l="1"/>
  <c r="F259" i="53"/>
  <c r="A260" i="53"/>
  <c r="B260" i="53" s="1"/>
  <c r="I259" i="53"/>
  <c r="E259" i="53"/>
  <c r="G259" i="53"/>
  <c r="L259" i="53"/>
  <c r="D259" i="53"/>
  <c r="K259" i="53"/>
  <c r="C259" i="53"/>
  <c r="H259" i="53"/>
  <c r="C226" i="45"/>
  <c r="D226" i="45" s="1"/>
  <c r="E226" i="45" s="1"/>
  <c r="F226" i="45"/>
  <c r="G225" i="45"/>
  <c r="H225" i="45" s="1"/>
  <c r="K225" i="45" s="1"/>
  <c r="L225" i="45" s="1"/>
  <c r="B128" i="49"/>
  <c r="J226" i="45"/>
  <c r="A227" i="45"/>
  <c r="B227" i="45" s="1"/>
  <c r="I226" i="45"/>
  <c r="J260" i="53" l="1"/>
  <c r="F260" i="53"/>
  <c r="A261" i="53"/>
  <c r="B261" i="53" s="1"/>
  <c r="I260" i="53"/>
  <c r="E260" i="53"/>
  <c r="K260" i="53"/>
  <c r="C260" i="53"/>
  <c r="H260" i="53"/>
  <c r="G260" i="53"/>
  <c r="D260" i="53"/>
  <c r="L260" i="53"/>
  <c r="C227" i="45"/>
  <c r="D227" i="45" s="1"/>
  <c r="E227" i="45" s="1"/>
  <c r="F227" i="45"/>
  <c r="G226" i="45"/>
  <c r="H226" i="45" s="1"/>
  <c r="K226" i="45" s="1"/>
  <c r="L226" i="45" s="1"/>
  <c r="A129" i="49"/>
  <c r="J227" i="45"/>
  <c r="I227" i="45"/>
  <c r="A228" i="45"/>
  <c r="B228" i="45" s="1"/>
  <c r="J261" i="53" l="1"/>
  <c r="F261" i="53"/>
  <c r="A262" i="53"/>
  <c r="B262" i="53" s="1"/>
  <c r="I261" i="53"/>
  <c r="E261" i="53"/>
  <c r="G261" i="53"/>
  <c r="L261" i="53"/>
  <c r="D261" i="53"/>
  <c r="K261" i="53"/>
  <c r="C261" i="53"/>
  <c r="H261" i="53"/>
  <c r="C228" i="45"/>
  <c r="D228" i="45" s="1"/>
  <c r="E228" i="45" s="1"/>
  <c r="F228" i="45"/>
  <c r="B129" i="49"/>
  <c r="J228" i="45"/>
  <c r="G227" i="45"/>
  <c r="H227" i="45" s="1"/>
  <c r="K227" i="45" s="1"/>
  <c r="L227" i="45" s="1"/>
  <c r="I228" i="45"/>
  <c r="A229" i="45"/>
  <c r="B229" i="45" s="1"/>
  <c r="J262" i="53" l="1"/>
  <c r="F262" i="53"/>
  <c r="A263" i="53"/>
  <c r="B263" i="53" s="1"/>
  <c r="I262" i="53"/>
  <c r="E262" i="53"/>
  <c r="K262" i="53"/>
  <c r="C262" i="53"/>
  <c r="H262" i="53"/>
  <c r="G262" i="53"/>
  <c r="L262" i="53"/>
  <c r="D262" i="53"/>
  <c r="C229" i="45"/>
  <c r="D229" i="45" s="1"/>
  <c r="E229" i="45" s="1"/>
  <c r="F229" i="45"/>
  <c r="A130" i="49"/>
  <c r="J229" i="45"/>
  <c r="G228" i="45"/>
  <c r="H228" i="45" s="1"/>
  <c r="K228" i="45" s="1"/>
  <c r="L228" i="45" s="1"/>
  <c r="I229" i="45"/>
  <c r="A230" i="45"/>
  <c r="B230" i="45" s="1"/>
  <c r="K263" i="53" l="1"/>
  <c r="G263" i="53"/>
  <c r="C263" i="53"/>
  <c r="A264" i="53"/>
  <c r="B264" i="53" s="1"/>
  <c r="H263" i="53"/>
  <c r="L263" i="53"/>
  <c r="F263" i="53"/>
  <c r="I263" i="53"/>
  <c r="E263" i="53"/>
  <c r="D263" i="53"/>
  <c r="J263" i="53"/>
  <c r="C230" i="45"/>
  <c r="D230" i="45" s="1"/>
  <c r="E230" i="45" s="1"/>
  <c r="F230" i="45"/>
  <c r="B130" i="49"/>
  <c r="J230" i="45"/>
  <c r="G229" i="45"/>
  <c r="H229" i="45" s="1"/>
  <c r="K229" i="45" s="1"/>
  <c r="L229" i="45" s="1"/>
  <c r="A231" i="45"/>
  <c r="B231" i="45" s="1"/>
  <c r="I230" i="45"/>
  <c r="K264" i="53" l="1"/>
  <c r="G264" i="53"/>
  <c r="C264" i="53"/>
  <c r="L264" i="53"/>
  <c r="F264" i="53"/>
  <c r="J264" i="53"/>
  <c r="E264" i="53"/>
  <c r="H264" i="53"/>
  <c r="D264" i="53"/>
  <c r="A265" i="53"/>
  <c r="B265" i="53" s="1"/>
  <c r="I264" i="53"/>
  <c r="C231" i="45"/>
  <c r="D231" i="45" s="1"/>
  <c r="E231" i="45" s="1"/>
  <c r="F231" i="45"/>
  <c r="G230" i="45"/>
  <c r="H230" i="45" s="1"/>
  <c r="K230" i="45" s="1"/>
  <c r="L230" i="45" s="1"/>
  <c r="A131" i="49"/>
  <c r="J231" i="45"/>
  <c r="I231" i="45"/>
  <c r="A232" i="45"/>
  <c r="B232" i="45" s="1"/>
  <c r="K265" i="53" l="1"/>
  <c r="G265" i="53"/>
  <c r="C265" i="53"/>
  <c r="J265" i="53"/>
  <c r="E265" i="53"/>
  <c r="I265" i="53"/>
  <c r="D265" i="53"/>
  <c r="F265" i="53"/>
  <c r="A266" i="53"/>
  <c r="B266" i="53" s="1"/>
  <c r="L265" i="53"/>
  <c r="H265" i="53"/>
  <c r="C232" i="45"/>
  <c r="D232" i="45" s="1"/>
  <c r="E232" i="45" s="1"/>
  <c r="F232" i="45"/>
  <c r="G231" i="45"/>
  <c r="H231" i="45" s="1"/>
  <c r="K231" i="45" s="1"/>
  <c r="L231" i="45" s="1"/>
  <c r="B131" i="49"/>
  <c r="J232" i="45"/>
  <c r="A233" i="45"/>
  <c r="B233" i="45" s="1"/>
  <c r="F233" i="45" s="1"/>
  <c r="I232" i="45"/>
  <c r="K266" i="53" l="1"/>
  <c r="G266" i="53"/>
  <c r="C266" i="53"/>
  <c r="I266" i="53"/>
  <c r="D266" i="53"/>
  <c r="A267" i="53"/>
  <c r="B267" i="53" s="1"/>
  <c r="H266" i="53"/>
  <c r="E266" i="53"/>
  <c r="L266" i="53"/>
  <c r="J266" i="53"/>
  <c r="F266" i="53"/>
  <c r="C233" i="45"/>
  <c r="D233" i="45" s="1"/>
  <c r="E233" i="45" s="1"/>
  <c r="A234" i="45"/>
  <c r="B234" i="45" s="1"/>
  <c r="G232" i="45"/>
  <c r="H232" i="45" s="1"/>
  <c r="K232" i="45" s="1"/>
  <c r="L232" i="45" s="1"/>
  <c r="A132" i="49"/>
  <c r="J233" i="45"/>
  <c r="I233" i="45"/>
  <c r="K267" i="53" l="1"/>
  <c r="G267" i="53"/>
  <c r="C267" i="53"/>
  <c r="A268" i="53"/>
  <c r="B268" i="53" s="1"/>
  <c r="H267" i="53"/>
  <c r="L267" i="53"/>
  <c r="F267" i="53"/>
  <c r="D267" i="53"/>
  <c r="J267" i="53"/>
  <c r="I267" i="53"/>
  <c r="E267" i="53"/>
  <c r="A235" i="45"/>
  <c r="B235" i="45" s="1"/>
  <c r="C235" i="45" s="1"/>
  <c r="F234" i="45"/>
  <c r="C234" i="45"/>
  <c r="D234" i="45" s="1"/>
  <c r="E234" i="45" s="1"/>
  <c r="B132" i="49"/>
  <c r="J234" i="45"/>
  <c r="G233" i="45"/>
  <c r="H233" i="45" s="1"/>
  <c r="K233" i="45" s="1"/>
  <c r="L233" i="45" s="1"/>
  <c r="I234" i="45"/>
  <c r="K268" i="53" l="1"/>
  <c r="G268" i="53"/>
  <c r="C268" i="53"/>
  <c r="L268" i="53"/>
  <c r="F268" i="53"/>
  <c r="J268" i="53"/>
  <c r="E268" i="53"/>
  <c r="A269" i="53"/>
  <c r="B269" i="53" s="1"/>
  <c r="I268" i="53"/>
  <c r="H268" i="53"/>
  <c r="D268" i="53"/>
  <c r="A236" i="45"/>
  <c r="B236" i="45" s="1"/>
  <c r="C236" i="45" s="1"/>
  <c r="F235" i="45"/>
  <c r="G234" i="45"/>
  <c r="H234" i="45" s="1"/>
  <c r="K234" i="45" s="1"/>
  <c r="L234" i="45" s="1"/>
  <c r="A133" i="49"/>
  <c r="J235" i="45"/>
  <c r="D235" i="45"/>
  <c r="E235" i="45" s="1"/>
  <c r="I235" i="45"/>
  <c r="K269" i="53" l="1"/>
  <c r="G269" i="53"/>
  <c r="C269" i="53"/>
  <c r="J269" i="53"/>
  <c r="E269" i="53"/>
  <c r="I269" i="53"/>
  <c r="D269" i="53"/>
  <c r="L269" i="53"/>
  <c r="H269" i="53"/>
  <c r="F269" i="53"/>
  <c r="A270" i="53"/>
  <c r="B270" i="53" s="1"/>
  <c r="A237" i="45"/>
  <c r="B237" i="45" s="1"/>
  <c r="C237" i="45" s="1"/>
  <c r="F236" i="45"/>
  <c r="B133" i="49"/>
  <c r="J236" i="45"/>
  <c r="G235" i="45"/>
  <c r="H235" i="45" s="1"/>
  <c r="K235" i="45" s="1"/>
  <c r="L235" i="45" s="1"/>
  <c r="D236" i="45"/>
  <c r="E236" i="45" s="1"/>
  <c r="I236" i="45"/>
  <c r="K270" i="53" l="1"/>
  <c r="G270" i="53"/>
  <c r="C270" i="53"/>
  <c r="I270" i="53"/>
  <c r="D270" i="53"/>
  <c r="A271" i="53"/>
  <c r="B271" i="53" s="1"/>
  <c r="H270" i="53"/>
  <c r="J270" i="53"/>
  <c r="F270" i="53"/>
  <c r="E270" i="53"/>
  <c r="L270" i="53"/>
  <c r="A238" i="45"/>
  <c r="B238" i="45" s="1"/>
  <c r="C238" i="45" s="1"/>
  <c r="F237" i="45"/>
  <c r="A134" i="49"/>
  <c r="G236" i="45"/>
  <c r="H236" i="45" s="1"/>
  <c r="K236" i="45" s="1"/>
  <c r="L236" i="45" s="1"/>
  <c r="D237" i="45"/>
  <c r="E237" i="45" s="1"/>
  <c r="J237" i="45"/>
  <c r="I237" i="45"/>
  <c r="K271" i="53" l="1"/>
  <c r="G271" i="53"/>
  <c r="C271" i="53"/>
  <c r="A272" i="53"/>
  <c r="B272" i="53" s="1"/>
  <c r="H271" i="53"/>
  <c r="L271" i="53"/>
  <c r="F271" i="53"/>
  <c r="I271" i="53"/>
  <c r="E271" i="53"/>
  <c r="D271" i="53"/>
  <c r="J271" i="53"/>
  <c r="A239" i="45"/>
  <c r="B239" i="45" s="1"/>
  <c r="C239" i="45" s="1"/>
  <c r="F238" i="45"/>
  <c r="B134" i="49"/>
  <c r="J238" i="45"/>
  <c r="D238" i="45"/>
  <c r="E238" i="45" s="1"/>
  <c r="G237" i="45"/>
  <c r="H237" i="45" s="1"/>
  <c r="K237" i="45" s="1"/>
  <c r="L237" i="45" s="1"/>
  <c r="I238" i="45"/>
  <c r="K272" i="53" l="1"/>
  <c r="G272" i="53"/>
  <c r="C272" i="53"/>
  <c r="L272" i="53"/>
  <c r="F272" i="53"/>
  <c r="J272" i="53"/>
  <c r="E272" i="53"/>
  <c r="H272" i="53"/>
  <c r="D272" i="53"/>
  <c r="A273" i="53"/>
  <c r="B273" i="53" s="1"/>
  <c r="I272" i="53"/>
  <c r="A240" i="45"/>
  <c r="B240" i="45" s="1"/>
  <c r="C240" i="45" s="1"/>
  <c r="F239" i="45"/>
  <c r="G238" i="45"/>
  <c r="H238" i="45" s="1"/>
  <c r="K238" i="45" s="1"/>
  <c r="L238" i="45" s="1"/>
  <c r="A135" i="49"/>
  <c r="J239" i="45"/>
  <c r="D239" i="45"/>
  <c r="E239" i="45" s="1"/>
  <c r="I239" i="45"/>
  <c r="K273" i="53" l="1"/>
  <c r="G273" i="53"/>
  <c r="C273" i="53"/>
  <c r="J273" i="53"/>
  <c r="E273" i="53"/>
  <c r="I273" i="53"/>
  <c r="D273" i="53"/>
  <c r="F273" i="53"/>
  <c r="A274" i="53"/>
  <c r="B274" i="53" s="1"/>
  <c r="L273" i="53"/>
  <c r="H273" i="53"/>
  <c r="A241" i="45"/>
  <c r="B241" i="45" s="1"/>
  <c r="C241" i="45" s="1"/>
  <c r="F240" i="45"/>
  <c r="G239" i="45"/>
  <c r="H239" i="45" s="1"/>
  <c r="K239" i="45" s="1"/>
  <c r="L239" i="45" s="1"/>
  <c r="B135" i="49"/>
  <c r="J240" i="45"/>
  <c r="D240" i="45"/>
  <c r="E240" i="45" s="1"/>
  <c r="I240" i="45"/>
  <c r="K274" i="53" l="1"/>
  <c r="G274" i="53"/>
  <c r="C274" i="53"/>
  <c r="I274" i="53"/>
  <c r="D274" i="53"/>
  <c r="A275" i="53"/>
  <c r="B275" i="53" s="1"/>
  <c r="H274" i="53"/>
  <c r="E274" i="53"/>
  <c r="L274" i="53"/>
  <c r="J274" i="53"/>
  <c r="F274" i="53"/>
  <c r="A242" i="45"/>
  <c r="B242" i="45" s="1"/>
  <c r="C242" i="45" s="1"/>
  <c r="F241" i="45"/>
  <c r="A136" i="49"/>
  <c r="J241" i="45"/>
  <c r="D241" i="45"/>
  <c r="E241" i="45" s="1"/>
  <c r="G240" i="45"/>
  <c r="H240" i="45" s="1"/>
  <c r="K240" i="45" s="1"/>
  <c r="L240" i="45" s="1"/>
  <c r="I241" i="45"/>
  <c r="K275" i="53" l="1"/>
  <c r="G275" i="53"/>
  <c r="C275" i="53"/>
  <c r="A276" i="53"/>
  <c r="B276" i="53" s="1"/>
  <c r="H275" i="53"/>
  <c r="L275" i="53"/>
  <c r="F275" i="53"/>
  <c r="D275" i="53"/>
  <c r="J275" i="53"/>
  <c r="I275" i="53"/>
  <c r="E275" i="53"/>
  <c r="A243" i="45"/>
  <c r="B243" i="45" s="1"/>
  <c r="C243" i="45" s="1"/>
  <c r="F242" i="45"/>
  <c r="B136" i="49"/>
  <c r="G241" i="45"/>
  <c r="H241" i="45" s="1"/>
  <c r="K241" i="45" s="1"/>
  <c r="L241" i="45" s="1"/>
  <c r="J242" i="45"/>
  <c r="D242" i="45"/>
  <c r="E242" i="45" s="1"/>
  <c r="I242" i="45"/>
  <c r="K276" i="53" l="1"/>
  <c r="G276" i="53"/>
  <c r="C276" i="53"/>
  <c r="L276" i="53"/>
  <c r="F276" i="53"/>
  <c r="J276" i="53"/>
  <c r="E276" i="53"/>
  <c r="A277" i="53"/>
  <c r="B277" i="53" s="1"/>
  <c r="I276" i="53"/>
  <c r="H276" i="53"/>
  <c r="D276" i="53"/>
  <c r="A244" i="45"/>
  <c r="B244" i="45" s="1"/>
  <c r="C244" i="45" s="1"/>
  <c r="F243" i="45"/>
  <c r="G242" i="45"/>
  <c r="H242" i="45" s="1"/>
  <c r="K242" i="45" s="1"/>
  <c r="L242" i="45" s="1"/>
  <c r="A137" i="49"/>
  <c r="J243" i="45"/>
  <c r="D243" i="45"/>
  <c r="E243" i="45" s="1"/>
  <c r="I243" i="45"/>
  <c r="L277" i="53" l="1"/>
  <c r="H277" i="53"/>
  <c r="D277" i="53"/>
  <c r="K277" i="53"/>
  <c r="G277" i="53"/>
  <c r="C277" i="53"/>
  <c r="F277" i="53"/>
  <c r="A278" i="53"/>
  <c r="B278" i="53" s="1"/>
  <c r="E277" i="53"/>
  <c r="J277" i="53"/>
  <c r="I277" i="53"/>
  <c r="A245" i="45"/>
  <c r="B245" i="45" s="1"/>
  <c r="C245" i="45" s="1"/>
  <c r="F244" i="45"/>
  <c r="G243" i="45"/>
  <c r="H243" i="45" s="1"/>
  <c r="K243" i="45" s="1"/>
  <c r="L243" i="45" s="1"/>
  <c r="B137" i="49"/>
  <c r="J244" i="45"/>
  <c r="D244" i="45"/>
  <c r="E244" i="45" s="1"/>
  <c r="I244" i="45"/>
  <c r="L278" i="53" l="1"/>
  <c r="H278" i="53"/>
  <c r="D278" i="53"/>
  <c r="K278" i="53"/>
  <c r="G278" i="53"/>
  <c r="C278" i="53"/>
  <c r="J278" i="53"/>
  <c r="I278" i="53"/>
  <c r="F278" i="53"/>
  <c r="A279" i="53"/>
  <c r="B279" i="53" s="1"/>
  <c r="E278" i="53"/>
  <c r="A246" i="45"/>
  <c r="B246" i="45" s="1"/>
  <c r="C246" i="45" s="1"/>
  <c r="F245" i="45"/>
  <c r="A138" i="49"/>
  <c r="G244" i="45"/>
  <c r="H244" i="45" s="1"/>
  <c r="K244" i="45" s="1"/>
  <c r="L244" i="45" s="1"/>
  <c r="J245" i="45"/>
  <c r="D245" i="45"/>
  <c r="E245" i="45" s="1"/>
  <c r="I245" i="45"/>
  <c r="L279" i="53" l="1"/>
  <c r="H279" i="53"/>
  <c r="D279" i="53"/>
  <c r="K279" i="53"/>
  <c r="G279" i="53"/>
  <c r="C279" i="53"/>
  <c r="F279" i="53"/>
  <c r="A280" i="53"/>
  <c r="B280" i="53" s="1"/>
  <c r="E279" i="53"/>
  <c r="J279" i="53"/>
  <c r="I279" i="53"/>
  <c r="A247" i="45"/>
  <c r="B247" i="45" s="1"/>
  <c r="F247" i="45" s="1"/>
  <c r="F246" i="45"/>
  <c r="B138" i="49"/>
  <c r="J246" i="45"/>
  <c r="D246" i="45"/>
  <c r="E246" i="45" s="1"/>
  <c r="G245" i="45"/>
  <c r="H245" i="45" s="1"/>
  <c r="K245" i="45" s="1"/>
  <c r="L245" i="45" s="1"/>
  <c r="I246" i="45"/>
  <c r="L280" i="53" l="1"/>
  <c r="H280" i="53"/>
  <c r="D280" i="53"/>
  <c r="K280" i="53"/>
  <c r="G280" i="53"/>
  <c r="C280" i="53"/>
  <c r="J280" i="53"/>
  <c r="I280" i="53"/>
  <c r="F280" i="53"/>
  <c r="A281" i="53"/>
  <c r="B281" i="53" s="1"/>
  <c r="E280" i="53"/>
  <c r="C247" i="45"/>
  <c r="D247" i="45" s="1"/>
  <c r="E247" i="45" s="1"/>
  <c r="G246" i="45"/>
  <c r="H246" i="45" s="1"/>
  <c r="K246" i="45" s="1"/>
  <c r="L246" i="45" s="1"/>
  <c r="A139" i="49"/>
  <c r="J247" i="45"/>
  <c r="I247" i="45"/>
  <c r="A248" i="45"/>
  <c r="B248" i="45" s="1"/>
  <c r="L281" i="53" l="1"/>
  <c r="H281" i="53"/>
  <c r="D281" i="53"/>
  <c r="K281" i="53"/>
  <c r="G281" i="53"/>
  <c r="C281" i="53"/>
  <c r="F281" i="53"/>
  <c r="A282" i="53"/>
  <c r="B282" i="53" s="1"/>
  <c r="E281" i="53"/>
  <c r="J281" i="53"/>
  <c r="I281" i="53"/>
  <c r="C248" i="45"/>
  <c r="D248" i="45" s="1"/>
  <c r="E248" i="45" s="1"/>
  <c r="F248" i="45"/>
  <c r="B139" i="49"/>
  <c r="J248" i="45"/>
  <c r="G247" i="45"/>
  <c r="H247" i="45" s="1"/>
  <c r="K247" i="45" s="1"/>
  <c r="L247" i="45" s="1"/>
  <c r="A249" i="45"/>
  <c r="B249" i="45" s="1"/>
  <c r="I248" i="45"/>
  <c r="L282" i="53" l="1"/>
  <c r="H282" i="53"/>
  <c r="D282" i="53"/>
  <c r="K282" i="53"/>
  <c r="G282" i="53"/>
  <c r="C282" i="53"/>
  <c r="J282" i="53"/>
  <c r="I282" i="53"/>
  <c r="F282" i="53"/>
  <c r="E282" i="53"/>
  <c r="A283" i="53"/>
  <c r="B283" i="53" s="1"/>
  <c r="C249" i="45"/>
  <c r="D249" i="45" s="1"/>
  <c r="E249" i="45" s="1"/>
  <c r="F249" i="45"/>
  <c r="G248" i="45"/>
  <c r="H248" i="45" s="1"/>
  <c r="K248" i="45" s="1"/>
  <c r="L248" i="45" s="1"/>
  <c r="A140" i="49"/>
  <c r="J249" i="45"/>
  <c r="I249" i="45"/>
  <c r="A250" i="45"/>
  <c r="B250" i="45" s="1"/>
  <c r="L283" i="53" l="1"/>
  <c r="H283" i="53"/>
  <c r="D283" i="53"/>
  <c r="K283" i="53"/>
  <c r="G283" i="53"/>
  <c r="C283" i="53"/>
  <c r="F283" i="53"/>
  <c r="A284" i="53"/>
  <c r="B284" i="53" s="1"/>
  <c r="E283" i="53"/>
  <c r="J283" i="53"/>
  <c r="I283" i="53"/>
  <c r="C250" i="45"/>
  <c r="D250" i="45" s="1"/>
  <c r="E250" i="45" s="1"/>
  <c r="F250" i="45"/>
  <c r="B140" i="49"/>
  <c r="J250" i="45"/>
  <c r="G249" i="45"/>
  <c r="H249" i="45" s="1"/>
  <c r="K249" i="45" s="1"/>
  <c r="L249" i="45" s="1"/>
  <c r="A251" i="45"/>
  <c r="B251" i="45" s="1"/>
  <c r="I250" i="45"/>
  <c r="L284" i="53" l="1"/>
  <c r="H284" i="53"/>
  <c r="D284" i="53"/>
  <c r="K284" i="53"/>
  <c r="G284" i="53"/>
  <c r="C284" i="53"/>
  <c r="J284" i="53"/>
  <c r="I284" i="53"/>
  <c r="F284" i="53"/>
  <c r="A285" i="53"/>
  <c r="B285" i="53" s="1"/>
  <c r="E284" i="53"/>
  <c r="C251" i="45"/>
  <c r="D251" i="45" s="1"/>
  <c r="E251" i="45" s="1"/>
  <c r="F251" i="45"/>
  <c r="G250" i="45"/>
  <c r="H250" i="45" s="1"/>
  <c r="K250" i="45" s="1"/>
  <c r="L250" i="45" s="1"/>
  <c r="A141" i="49"/>
  <c r="J251" i="45"/>
  <c r="I251" i="45"/>
  <c r="A252" i="45"/>
  <c r="B252" i="45" s="1"/>
  <c r="L285" i="53" l="1"/>
  <c r="H285" i="53"/>
  <c r="D285" i="53"/>
  <c r="K285" i="53"/>
  <c r="G285" i="53"/>
  <c r="C285" i="53"/>
  <c r="F285" i="53"/>
  <c r="A286" i="53"/>
  <c r="B286" i="53" s="1"/>
  <c r="E285" i="53"/>
  <c r="J285" i="53"/>
  <c r="I285" i="53"/>
  <c r="C252" i="45"/>
  <c r="D252" i="45" s="1"/>
  <c r="E252" i="45" s="1"/>
  <c r="F252" i="45"/>
  <c r="G251" i="45"/>
  <c r="H251" i="45" s="1"/>
  <c r="K251" i="45" s="1"/>
  <c r="L251" i="45" s="1"/>
  <c r="B141" i="49"/>
  <c r="J252" i="45"/>
  <c r="I252" i="45"/>
  <c r="A253" i="45"/>
  <c r="B253" i="45" s="1"/>
  <c r="L286" i="53" l="1"/>
  <c r="H286" i="53"/>
  <c r="D286" i="53"/>
  <c r="K286" i="53"/>
  <c r="G286" i="53"/>
  <c r="C286" i="53"/>
  <c r="J286" i="53"/>
  <c r="I286" i="53"/>
  <c r="F286" i="53"/>
  <c r="A287" i="53"/>
  <c r="B287" i="53" s="1"/>
  <c r="E286" i="53"/>
  <c r="C253" i="45"/>
  <c r="D253" i="45" s="1"/>
  <c r="E253" i="45" s="1"/>
  <c r="F253" i="45"/>
  <c r="A142" i="49"/>
  <c r="J253" i="45"/>
  <c r="G252" i="45"/>
  <c r="H252" i="45" s="1"/>
  <c r="K252" i="45" s="1"/>
  <c r="L252" i="45" s="1"/>
  <c r="I253" i="45"/>
  <c r="A254" i="45"/>
  <c r="B254" i="45" s="1"/>
  <c r="L287" i="53" l="1"/>
  <c r="H287" i="53"/>
  <c r="D287" i="53"/>
  <c r="K287" i="53"/>
  <c r="G287" i="53"/>
  <c r="C287" i="53"/>
  <c r="F287" i="53"/>
  <c r="A288" i="53"/>
  <c r="B288" i="53" s="1"/>
  <c r="E287" i="53"/>
  <c r="J287" i="53"/>
  <c r="I287" i="53"/>
  <c r="C254" i="45"/>
  <c r="D254" i="45" s="1"/>
  <c r="E254" i="45" s="1"/>
  <c r="F254" i="45"/>
  <c r="G253" i="45"/>
  <c r="H253" i="45" s="1"/>
  <c r="K253" i="45" s="1"/>
  <c r="L253" i="45" s="1"/>
  <c r="B142" i="49"/>
  <c r="J254" i="45"/>
  <c r="A255" i="45"/>
  <c r="B255" i="45" s="1"/>
  <c r="I254" i="45"/>
  <c r="L288" i="53" l="1"/>
  <c r="H288" i="53"/>
  <c r="D288" i="53"/>
  <c r="K288" i="53"/>
  <c r="G288" i="53"/>
  <c r="C288" i="53"/>
  <c r="J288" i="53"/>
  <c r="I288" i="53"/>
  <c r="F288" i="53"/>
  <c r="A289" i="53"/>
  <c r="B289" i="53" s="1"/>
  <c r="E288" i="53"/>
  <c r="C255" i="45"/>
  <c r="D255" i="45" s="1"/>
  <c r="E255" i="45" s="1"/>
  <c r="F255" i="45"/>
  <c r="G254" i="45"/>
  <c r="H254" i="45" s="1"/>
  <c r="K254" i="45" s="1"/>
  <c r="L254" i="45" s="1"/>
  <c r="A143" i="49"/>
  <c r="J255" i="45"/>
  <c r="I255" i="45"/>
  <c r="A256" i="45"/>
  <c r="B256" i="45" s="1"/>
  <c r="L289" i="53" l="1"/>
  <c r="H289" i="53"/>
  <c r="D289" i="53"/>
  <c r="K289" i="53"/>
  <c r="G289" i="53"/>
  <c r="C289" i="53"/>
  <c r="F289" i="53"/>
  <c r="A290" i="53"/>
  <c r="B290" i="53" s="1"/>
  <c r="E289" i="53"/>
  <c r="J289" i="53"/>
  <c r="I289" i="53"/>
  <c r="C256" i="45"/>
  <c r="D256" i="45" s="1"/>
  <c r="E256" i="45" s="1"/>
  <c r="F256" i="45"/>
  <c r="B143" i="49"/>
  <c r="G255" i="45"/>
  <c r="H255" i="45" s="1"/>
  <c r="K255" i="45" s="1"/>
  <c r="L255" i="45" s="1"/>
  <c r="J256" i="45"/>
  <c r="A257" i="45"/>
  <c r="B257" i="45" s="1"/>
  <c r="I256" i="45"/>
  <c r="L290" i="53" l="1"/>
  <c r="H290" i="53"/>
  <c r="D290" i="53"/>
  <c r="K290" i="53"/>
  <c r="G290" i="53"/>
  <c r="C290" i="53"/>
  <c r="J290" i="53"/>
  <c r="I290" i="53"/>
  <c r="F290" i="53"/>
  <c r="E290" i="53"/>
  <c r="A291" i="53"/>
  <c r="B291" i="53" s="1"/>
  <c r="C257" i="45"/>
  <c r="D257" i="45" s="1"/>
  <c r="E257" i="45" s="1"/>
  <c r="F257" i="45"/>
  <c r="A144" i="49"/>
  <c r="J257" i="45"/>
  <c r="G256" i="45"/>
  <c r="H256" i="45" s="1"/>
  <c r="K256" i="45" s="1"/>
  <c r="L256" i="45" s="1"/>
  <c r="I257" i="45"/>
  <c r="A258" i="45"/>
  <c r="B258" i="45" s="1"/>
  <c r="L291" i="53" l="1"/>
  <c r="H291" i="53"/>
  <c r="D291" i="53"/>
  <c r="K291" i="53"/>
  <c r="G291" i="53"/>
  <c r="C291" i="53"/>
  <c r="F291" i="53"/>
  <c r="A292" i="53"/>
  <c r="B292" i="53" s="1"/>
  <c r="E291" i="53"/>
  <c r="J291" i="53"/>
  <c r="I291" i="53"/>
  <c r="C258" i="45"/>
  <c r="D258" i="45" s="1"/>
  <c r="E258" i="45" s="1"/>
  <c r="F258" i="45"/>
  <c r="B144" i="49"/>
  <c r="G257" i="45"/>
  <c r="H257" i="45" s="1"/>
  <c r="K257" i="45" s="1"/>
  <c r="L257" i="45" s="1"/>
  <c r="J258" i="45"/>
  <c r="A259" i="45"/>
  <c r="B259" i="45" s="1"/>
  <c r="I258" i="45"/>
  <c r="L292" i="53" l="1"/>
  <c r="H292" i="53"/>
  <c r="D292" i="53"/>
  <c r="K292" i="53"/>
  <c r="G292" i="53"/>
  <c r="C292" i="53"/>
  <c r="J292" i="53"/>
  <c r="I292" i="53"/>
  <c r="F292" i="53"/>
  <c r="A293" i="53"/>
  <c r="B293" i="53" s="1"/>
  <c r="E292" i="53"/>
  <c r="C259" i="45"/>
  <c r="D259" i="45" s="1"/>
  <c r="E259" i="45" s="1"/>
  <c r="F259" i="45"/>
  <c r="G258" i="45"/>
  <c r="H258" i="45" s="1"/>
  <c r="K258" i="45" s="1"/>
  <c r="L258" i="45" s="1"/>
  <c r="A145" i="49"/>
  <c r="J259" i="45"/>
  <c r="I259" i="45"/>
  <c r="A260" i="45"/>
  <c r="B260" i="45" s="1"/>
  <c r="L293" i="53" l="1"/>
  <c r="H293" i="53"/>
  <c r="D293" i="53"/>
  <c r="K293" i="53"/>
  <c r="G293" i="53"/>
  <c r="C293" i="53"/>
  <c r="F293" i="53"/>
  <c r="A294" i="53"/>
  <c r="B294" i="53" s="1"/>
  <c r="E293" i="53"/>
  <c r="J293" i="53"/>
  <c r="I293" i="53"/>
  <c r="C260" i="45"/>
  <c r="D260" i="45" s="1"/>
  <c r="E260" i="45" s="1"/>
  <c r="F260" i="45"/>
  <c r="G259" i="45"/>
  <c r="H259" i="45" s="1"/>
  <c r="K259" i="45" s="1"/>
  <c r="L259" i="45" s="1"/>
  <c r="B145" i="49"/>
  <c r="J260" i="45"/>
  <c r="A261" i="45"/>
  <c r="B261" i="45" s="1"/>
  <c r="I260" i="45"/>
  <c r="L294" i="53" l="1"/>
  <c r="H294" i="53"/>
  <c r="D294" i="53"/>
  <c r="K294" i="53"/>
  <c r="G294" i="53"/>
  <c r="C294" i="53"/>
  <c r="J294" i="53"/>
  <c r="I294" i="53"/>
  <c r="F294" i="53"/>
  <c r="A295" i="53"/>
  <c r="B295" i="53" s="1"/>
  <c r="E294" i="53"/>
  <c r="C261" i="45"/>
  <c r="D261" i="45" s="1"/>
  <c r="E261" i="45" s="1"/>
  <c r="F261" i="45"/>
  <c r="A146" i="49"/>
  <c r="J261" i="45"/>
  <c r="G260" i="45"/>
  <c r="H260" i="45" s="1"/>
  <c r="K260" i="45" s="1"/>
  <c r="L260" i="45" s="1"/>
  <c r="I261" i="45"/>
  <c r="A262" i="45"/>
  <c r="B262" i="45" s="1"/>
  <c r="L295" i="53" l="1"/>
  <c r="H295" i="53"/>
  <c r="D295" i="53"/>
  <c r="K295" i="53"/>
  <c r="G295" i="53"/>
  <c r="C295" i="53"/>
  <c r="F295" i="53"/>
  <c r="A296" i="53"/>
  <c r="B296" i="53" s="1"/>
  <c r="E295" i="53"/>
  <c r="J295" i="53"/>
  <c r="I295" i="53"/>
  <c r="C262" i="45"/>
  <c r="D262" i="45" s="1"/>
  <c r="E262" i="45" s="1"/>
  <c r="F262" i="45"/>
  <c r="B146" i="49"/>
  <c r="J262" i="45"/>
  <c r="G261" i="45"/>
  <c r="H261" i="45" s="1"/>
  <c r="K261" i="45" s="1"/>
  <c r="L261" i="45" s="1"/>
  <c r="A263" i="45"/>
  <c r="B263" i="45" s="1"/>
  <c r="I262" i="45"/>
  <c r="L296" i="53" l="1"/>
  <c r="H296" i="53"/>
  <c r="D296" i="53"/>
  <c r="K296" i="53"/>
  <c r="G296" i="53"/>
  <c r="C296" i="53"/>
  <c r="J296" i="53"/>
  <c r="I296" i="53"/>
  <c r="F296" i="53"/>
  <c r="A297" i="53"/>
  <c r="B297" i="53" s="1"/>
  <c r="E296" i="53"/>
  <c r="C263" i="45"/>
  <c r="D263" i="45" s="1"/>
  <c r="E263" i="45" s="1"/>
  <c r="F263" i="45"/>
  <c r="G262" i="45"/>
  <c r="H262" i="45" s="1"/>
  <c r="K262" i="45" s="1"/>
  <c r="L262" i="45" s="1"/>
  <c r="A147" i="49"/>
  <c r="J263" i="45"/>
  <c r="A264" i="45"/>
  <c r="B264" i="45" s="1"/>
  <c r="I263" i="45"/>
  <c r="L297" i="53" l="1"/>
  <c r="H297" i="53"/>
  <c r="D297" i="53"/>
  <c r="K297" i="53"/>
  <c r="G297" i="53"/>
  <c r="C297" i="53"/>
  <c r="F297" i="53"/>
  <c r="A298" i="53"/>
  <c r="B298" i="53" s="1"/>
  <c r="E297" i="53"/>
  <c r="J297" i="53"/>
  <c r="I297" i="53"/>
  <c r="C264" i="45"/>
  <c r="D264" i="45" s="1"/>
  <c r="E264" i="45" s="1"/>
  <c r="F264" i="45"/>
  <c r="B147" i="49"/>
  <c r="G263" i="45"/>
  <c r="H263" i="45" s="1"/>
  <c r="K263" i="45" s="1"/>
  <c r="L263" i="45" s="1"/>
  <c r="J264" i="45"/>
  <c r="A265" i="45"/>
  <c r="B265" i="45" s="1"/>
  <c r="I264" i="45"/>
  <c r="L298" i="53" l="1"/>
  <c r="H298" i="53"/>
  <c r="D298" i="53"/>
  <c r="K298" i="53"/>
  <c r="G298" i="53"/>
  <c r="C298" i="53"/>
  <c r="J298" i="53"/>
  <c r="I298" i="53"/>
  <c r="F298" i="53"/>
  <c r="E298" i="53"/>
  <c r="A299" i="53"/>
  <c r="B299" i="53" s="1"/>
  <c r="C265" i="45"/>
  <c r="D265" i="45" s="1"/>
  <c r="E265" i="45" s="1"/>
  <c r="F265" i="45"/>
  <c r="G264" i="45"/>
  <c r="H264" i="45" s="1"/>
  <c r="K264" i="45" s="1"/>
  <c r="L264" i="45" s="1"/>
  <c r="A148" i="49"/>
  <c r="J265" i="45"/>
  <c r="I265" i="45"/>
  <c r="A266" i="45"/>
  <c r="B266" i="45" s="1"/>
  <c r="F266" i="45" s="1"/>
  <c r="L299" i="53" l="1"/>
  <c r="H299" i="53"/>
  <c r="D299" i="53"/>
  <c r="K299" i="53"/>
  <c r="G299" i="53"/>
  <c r="C299" i="53"/>
  <c r="F299" i="53"/>
  <c r="A300" i="53"/>
  <c r="B300" i="53" s="1"/>
  <c r="E299" i="53"/>
  <c r="J299" i="53"/>
  <c r="I299" i="53"/>
  <c r="C266" i="45"/>
  <c r="D266" i="45" s="1"/>
  <c r="E266" i="45" s="1"/>
  <c r="G266" i="45" s="1"/>
  <c r="A267" i="45"/>
  <c r="B267" i="45" s="1"/>
  <c r="F267" i="45" s="1"/>
  <c r="B148" i="49"/>
  <c r="J266" i="45"/>
  <c r="G265" i="45"/>
  <c r="H265" i="45" s="1"/>
  <c r="K265" i="45" s="1"/>
  <c r="L265" i="45" s="1"/>
  <c r="I266" i="45"/>
  <c r="L300" i="53" l="1"/>
  <c r="H300" i="53"/>
  <c r="D300" i="53"/>
  <c r="K300" i="53"/>
  <c r="G300" i="53"/>
  <c r="C300" i="53"/>
  <c r="J300" i="53"/>
  <c r="I300" i="53"/>
  <c r="F300" i="53"/>
  <c r="A301" i="53"/>
  <c r="B301" i="53" s="1"/>
  <c r="E300" i="53"/>
  <c r="I267" i="45"/>
  <c r="A268" i="45"/>
  <c r="B268" i="45" s="1"/>
  <c r="F268" i="45" s="1"/>
  <c r="J267" i="45"/>
  <c r="C267" i="45"/>
  <c r="D267" i="45" s="1"/>
  <c r="E267" i="45" s="1"/>
  <c r="H266" i="45"/>
  <c r="K266" i="45" s="1"/>
  <c r="L266" i="45" s="1"/>
  <c r="A149" i="49"/>
  <c r="L301" i="53" l="1"/>
  <c r="H301" i="53"/>
  <c r="D301" i="53"/>
  <c r="K301" i="53"/>
  <c r="G301" i="53"/>
  <c r="C301" i="53"/>
  <c r="F301" i="53"/>
  <c r="A302" i="53"/>
  <c r="B302" i="53" s="1"/>
  <c r="E301" i="53"/>
  <c r="J301" i="53"/>
  <c r="I301" i="53"/>
  <c r="G267" i="45"/>
  <c r="H267" i="45" s="1"/>
  <c r="K267" i="45" s="1"/>
  <c r="L267" i="45" s="1"/>
  <c r="I268" i="45"/>
  <c r="A269" i="45"/>
  <c r="B269" i="45" s="1"/>
  <c r="F269" i="45" s="1"/>
  <c r="J268" i="45"/>
  <c r="C268" i="45"/>
  <c r="D268" i="45" s="1"/>
  <c r="E268" i="45" s="1"/>
  <c r="B149" i="49"/>
  <c r="A303" i="53" l="1"/>
  <c r="B303" i="53" s="1"/>
  <c r="I302" i="53"/>
  <c r="E302" i="53"/>
  <c r="J302" i="53"/>
  <c r="D302" i="53"/>
  <c r="H302" i="53"/>
  <c r="C302" i="53"/>
  <c r="L302" i="53"/>
  <c r="K302" i="53"/>
  <c r="G302" i="53"/>
  <c r="F302" i="53"/>
  <c r="G268" i="45"/>
  <c r="H268" i="45" s="1"/>
  <c r="K268" i="45" s="1"/>
  <c r="I269" i="45"/>
  <c r="A270" i="45"/>
  <c r="B270" i="45" s="1"/>
  <c r="F270" i="45" s="1"/>
  <c r="J269" i="45"/>
  <c r="C269" i="45"/>
  <c r="D269" i="45" s="1"/>
  <c r="E269" i="45" s="1"/>
  <c r="A150" i="49"/>
  <c r="A304" i="53" l="1"/>
  <c r="B304" i="53" s="1"/>
  <c r="I303" i="53"/>
  <c r="E303" i="53"/>
  <c r="H303" i="53"/>
  <c r="C303" i="53"/>
  <c r="L303" i="53"/>
  <c r="G303" i="53"/>
  <c r="K303" i="53"/>
  <c r="J303" i="53"/>
  <c r="F303" i="53"/>
  <c r="D303" i="53"/>
  <c r="G269" i="45"/>
  <c r="H269" i="45" s="1"/>
  <c r="K269" i="45" s="1"/>
  <c r="I270" i="45"/>
  <c r="A271" i="45"/>
  <c r="B271" i="45" s="1"/>
  <c r="F271" i="45" s="1"/>
  <c r="J270" i="45"/>
  <c r="C270" i="45"/>
  <c r="D270" i="45" s="1"/>
  <c r="E270" i="45" s="1"/>
  <c r="L268" i="45"/>
  <c r="B150" i="49"/>
  <c r="A305" i="53" l="1"/>
  <c r="B305" i="53" s="1"/>
  <c r="I304" i="53"/>
  <c r="E304" i="53"/>
  <c r="L304" i="53"/>
  <c r="G304" i="53"/>
  <c r="K304" i="53"/>
  <c r="F304" i="53"/>
  <c r="J304" i="53"/>
  <c r="H304" i="53"/>
  <c r="D304" i="53"/>
  <c r="C304" i="53"/>
  <c r="G270" i="45"/>
  <c r="H270" i="45" s="1"/>
  <c r="K270" i="45" s="1"/>
  <c r="L269" i="45"/>
  <c r="I271" i="45"/>
  <c r="A272" i="45"/>
  <c r="B272" i="45" s="1"/>
  <c r="F272" i="45" s="1"/>
  <c r="J271" i="45"/>
  <c r="C271" i="45"/>
  <c r="D271" i="45" s="1"/>
  <c r="E271" i="45" s="1"/>
  <c r="G271" i="45" s="1"/>
  <c r="A151" i="49"/>
  <c r="A306" i="53" l="1"/>
  <c r="B306" i="53" s="1"/>
  <c r="I305" i="53"/>
  <c r="E305" i="53"/>
  <c r="K305" i="53"/>
  <c r="F305" i="53"/>
  <c r="J305" i="53"/>
  <c r="D305" i="53"/>
  <c r="H305" i="53"/>
  <c r="G305" i="53"/>
  <c r="C305" i="53"/>
  <c r="L305" i="53"/>
  <c r="H271" i="45"/>
  <c r="K271" i="45" s="1"/>
  <c r="L270" i="45"/>
  <c r="I272" i="45"/>
  <c r="A273" i="45"/>
  <c r="B273" i="45" s="1"/>
  <c r="F273" i="45" s="1"/>
  <c r="J272" i="45"/>
  <c r="C272" i="45"/>
  <c r="D272" i="45" s="1"/>
  <c r="E272" i="45" s="1"/>
  <c r="G272" i="45" s="1"/>
  <c r="B151" i="49"/>
  <c r="A307" i="53" l="1"/>
  <c r="B307" i="53" s="1"/>
  <c r="I306" i="53"/>
  <c r="E306" i="53"/>
  <c r="J306" i="53"/>
  <c r="D306" i="53"/>
  <c r="H306" i="53"/>
  <c r="C306" i="53"/>
  <c r="G306" i="53"/>
  <c r="F306" i="53"/>
  <c r="L306" i="53"/>
  <c r="K306" i="53"/>
  <c r="L271" i="45"/>
  <c r="H272" i="45"/>
  <c r="K272" i="45" s="1"/>
  <c r="I273" i="45"/>
  <c r="A274" i="45"/>
  <c r="B274" i="45" s="1"/>
  <c r="F274" i="45" s="1"/>
  <c r="J273" i="45"/>
  <c r="C273" i="45"/>
  <c r="D273" i="45" s="1"/>
  <c r="E273" i="45" s="1"/>
  <c r="A152" i="49"/>
  <c r="A308" i="53" l="1"/>
  <c r="B308" i="53" s="1"/>
  <c r="I307" i="53"/>
  <c r="E307" i="53"/>
  <c r="H307" i="53"/>
  <c r="C307" i="53"/>
  <c r="L307" i="53"/>
  <c r="G307" i="53"/>
  <c r="F307" i="53"/>
  <c r="D307" i="53"/>
  <c r="K307" i="53"/>
  <c r="J307" i="53"/>
  <c r="G273" i="45"/>
  <c r="H273" i="45" s="1"/>
  <c r="K273" i="45" s="1"/>
  <c r="I274" i="45"/>
  <c r="A275" i="45"/>
  <c r="B275" i="45" s="1"/>
  <c r="F275" i="45" s="1"/>
  <c r="J274" i="45"/>
  <c r="C274" i="45"/>
  <c r="D274" i="45" s="1"/>
  <c r="E274" i="45" s="1"/>
  <c r="L272" i="45"/>
  <c r="B152" i="49"/>
  <c r="A309" i="53" l="1"/>
  <c r="B309" i="53" s="1"/>
  <c r="I308" i="53"/>
  <c r="E308" i="53"/>
  <c r="L308" i="53"/>
  <c r="G308" i="53"/>
  <c r="K308" i="53"/>
  <c r="F308" i="53"/>
  <c r="D308" i="53"/>
  <c r="C308" i="53"/>
  <c r="J308" i="53"/>
  <c r="H308" i="53"/>
  <c r="L273" i="45"/>
  <c r="G274" i="45"/>
  <c r="H274" i="45" s="1"/>
  <c r="K274" i="45" s="1"/>
  <c r="I275" i="45"/>
  <c r="A276" i="45"/>
  <c r="B276" i="45" s="1"/>
  <c r="F276" i="45" s="1"/>
  <c r="J275" i="45"/>
  <c r="C275" i="45"/>
  <c r="D275" i="45" s="1"/>
  <c r="E275" i="45" s="1"/>
  <c r="A153" i="49"/>
  <c r="A310" i="53" l="1"/>
  <c r="B310" i="53" s="1"/>
  <c r="I309" i="53"/>
  <c r="E309" i="53"/>
  <c r="K309" i="53"/>
  <c r="F309" i="53"/>
  <c r="J309" i="53"/>
  <c r="D309" i="53"/>
  <c r="C309" i="53"/>
  <c r="L309" i="53"/>
  <c r="H309" i="53"/>
  <c r="G309" i="53"/>
  <c r="L274" i="45"/>
  <c r="G275" i="45"/>
  <c r="H275" i="45" s="1"/>
  <c r="K275" i="45" s="1"/>
  <c r="I276" i="45"/>
  <c r="A277" i="45"/>
  <c r="B277" i="45" s="1"/>
  <c r="F277" i="45" s="1"/>
  <c r="J276" i="45"/>
  <c r="C276" i="45"/>
  <c r="D276" i="45" s="1"/>
  <c r="E276" i="45" s="1"/>
  <c r="B153" i="49"/>
  <c r="A311" i="53" l="1"/>
  <c r="B311" i="53" s="1"/>
  <c r="I310" i="53"/>
  <c r="E310" i="53"/>
  <c r="J310" i="53"/>
  <c r="D310" i="53"/>
  <c r="H310" i="53"/>
  <c r="C310" i="53"/>
  <c r="L310" i="53"/>
  <c r="K310" i="53"/>
  <c r="G310" i="53"/>
  <c r="F310" i="53"/>
  <c r="L275" i="45"/>
  <c r="G276" i="45"/>
  <c r="H276" i="45" s="1"/>
  <c r="K276" i="45" s="1"/>
  <c r="I277" i="45"/>
  <c r="A278" i="45"/>
  <c r="B278" i="45" s="1"/>
  <c r="F278" i="45" s="1"/>
  <c r="J277" i="45"/>
  <c r="C277" i="45"/>
  <c r="D277" i="45" s="1"/>
  <c r="E277" i="45" s="1"/>
  <c r="A154" i="49"/>
  <c r="A312" i="53" l="1"/>
  <c r="B312" i="53" s="1"/>
  <c r="I311" i="53"/>
  <c r="E311" i="53"/>
  <c r="H311" i="53"/>
  <c r="C311" i="53"/>
  <c r="L311" i="53"/>
  <c r="G311" i="53"/>
  <c r="K311" i="53"/>
  <c r="J311" i="53"/>
  <c r="F311" i="53"/>
  <c r="D311" i="53"/>
  <c r="L276" i="45"/>
  <c r="G277" i="45"/>
  <c r="H277" i="45" s="1"/>
  <c r="K277" i="45" s="1"/>
  <c r="I278" i="45"/>
  <c r="A279" i="45"/>
  <c r="B279" i="45" s="1"/>
  <c r="F279" i="45" s="1"/>
  <c r="J278" i="45"/>
  <c r="C278" i="45"/>
  <c r="D278" i="45" s="1"/>
  <c r="E278" i="45" s="1"/>
  <c r="B154" i="49"/>
  <c r="A313" i="53" l="1"/>
  <c r="B313" i="53" s="1"/>
  <c r="I312" i="53"/>
  <c r="E312" i="53"/>
  <c r="L312" i="53"/>
  <c r="G312" i="53"/>
  <c r="K312" i="53"/>
  <c r="F312" i="53"/>
  <c r="J312" i="53"/>
  <c r="H312" i="53"/>
  <c r="D312" i="53"/>
  <c r="C312" i="53"/>
  <c r="L277" i="45"/>
  <c r="G278" i="45"/>
  <c r="H278" i="45" s="1"/>
  <c r="K278" i="45" s="1"/>
  <c r="L278" i="45" s="1"/>
  <c r="I279" i="45"/>
  <c r="A280" i="45"/>
  <c r="B280" i="45" s="1"/>
  <c r="F280" i="45" s="1"/>
  <c r="J279" i="45"/>
  <c r="C279" i="45"/>
  <c r="D279" i="45" s="1"/>
  <c r="E279" i="45" s="1"/>
  <c r="A155" i="49"/>
  <c r="A314" i="53" l="1"/>
  <c r="B314" i="53" s="1"/>
  <c r="I313" i="53"/>
  <c r="E313" i="53"/>
  <c r="K313" i="53"/>
  <c r="F313" i="53"/>
  <c r="J313" i="53"/>
  <c r="D313" i="53"/>
  <c r="H313" i="53"/>
  <c r="G313" i="53"/>
  <c r="C313" i="53"/>
  <c r="L313" i="53"/>
  <c r="G279" i="45"/>
  <c r="H279" i="45" s="1"/>
  <c r="K279" i="45" s="1"/>
  <c r="L279" i="45" s="1"/>
  <c r="I280" i="45"/>
  <c r="A281" i="45"/>
  <c r="B281" i="45" s="1"/>
  <c r="F281" i="45" s="1"/>
  <c r="J280" i="45"/>
  <c r="C280" i="45"/>
  <c r="D280" i="45" s="1"/>
  <c r="E280" i="45" s="1"/>
  <c r="B155" i="49"/>
  <c r="A315" i="53" l="1"/>
  <c r="B315" i="53" s="1"/>
  <c r="I314" i="53"/>
  <c r="E314" i="53"/>
  <c r="J314" i="53"/>
  <c r="D314" i="53"/>
  <c r="H314" i="53"/>
  <c r="C314" i="53"/>
  <c r="G314" i="53"/>
  <c r="F314" i="53"/>
  <c r="L314" i="53"/>
  <c r="K314" i="53"/>
  <c r="G280" i="45"/>
  <c r="H280" i="45" s="1"/>
  <c r="K280" i="45" s="1"/>
  <c r="L280" i="45" s="1"/>
  <c r="I281" i="45"/>
  <c r="A282" i="45"/>
  <c r="B282" i="45" s="1"/>
  <c r="F282" i="45" s="1"/>
  <c r="J281" i="45"/>
  <c r="C281" i="45"/>
  <c r="D281" i="45" s="1"/>
  <c r="E281" i="45" s="1"/>
  <c r="A156" i="49"/>
  <c r="J315" i="53" l="1"/>
  <c r="F315" i="53"/>
  <c r="A316" i="53"/>
  <c r="B316" i="53" s="1"/>
  <c r="I315" i="53"/>
  <c r="E315" i="53"/>
  <c r="L315" i="53"/>
  <c r="D315" i="53"/>
  <c r="K315" i="53"/>
  <c r="C315" i="53"/>
  <c r="H315" i="53"/>
  <c r="G315" i="53"/>
  <c r="G281" i="45"/>
  <c r="H281" i="45" s="1"/>
  <c r="K281" i="45" s="1"/>
  <c r="L281" i="45" s="1"/>
  <c r="I282" i="45"/>
  <c r="A283" i="45"/>
  <c r="B283" i="45" s="1"/>
  <c r="F283" i="45" s="1"/>
  <c r="J282" i="45"/>
  <c r="C282" i="45"/>
  <c r="D282" i="45" s="1"/>
  <c r="E282" i="45" s="1"/>
  <c r="B156" i="49"/>
  <c r="J316" i="53" l="1"/>
  <c r="F316" i="53"/>
  <c r="A317" i="53"/>
  <c r="B317" i="53" s="1"/>
  <c r="I316" i="53"/>
  <c r="E316" i="53"/>
  <c r="H316" i="53"/>
  <c r="G316" i="53"/>
  <c r="L316" i="53"/>
  <c r="K316" i="53"/>
  <c r="D316" i="53"/>
  <c r="C316" i="53"/>
  <c r="G282" i="45"/>
  <c r="H282" i="45" s="1"/>
  <c r="K282" i="45" s="1"/>
  <c r="L282" i="45" s="1"/>
  <c r="I283" i="45"/>
  <c r="A284" i="45"/>
  <c r="B284" i="45" s="1"/>
  <c r="F284" i="45" s="1"/>
  <c r="J283" i="45"/>
  <c r="C283" i="45"/>
  <c r="D283" i="45" s="1"/>
  <c r="E283" i="45" s="1"/>
  <c r="A157" i="49"/>
  <c r="J317" i="53" l="1"/>
  <c r="F317" i="53"/>
  <c r="A318" i="53"/>
  <c r="B318" i="53" s="1"/>
  <c r="I317" i="53"/>
  <c r="E317" i="53"/>
  <c r="L317" i="53"/>
  <c r="D317" i="53"/>
  <c r="K317" i="53"/>
  <c r="C317" i="53"/>
  <c r="H317" i="53"/>
  <c r="G317" i="53"/>
  <c r="G283" i="45"/>
  <c r="H283" i="45" s="1"/>
  <c r="K283" i="45" s="1"/>
  <c r="L283" i="45" s="1"/>
  <c r="I284" i="45"/>
  <c r="A285" i="45"/>
  <c r="B285" i="45" s="1"/>
  <c r="F285" i="45" s="1"/>
  <c r="J284" i="45"/>
  <c r="C284" i="45"/>
  <c r="D284" i="45" s="1"/>
  <c r="E284" i="45" s="1"/>
  <c r="B157" i="49"/>
  <c r="J318" i="53" l="1"/>
  <c r="F318" i="53"/>
  <c r="A319" i="53"/>
  <c r="B319" i="53" s="1"/>
  <c r="I318" i="53"/>
  <c r="E318" i="53"/>
  <c r="H318" i="53"/>
  <c r="G318" i="53"/>
  <c r="D318" i="53"/>
  <c r="C318" i="53"/>
  <c r="L318" i="53"/>
  <c r="K318" i="53"/>
  <c r="G284" i="45"/>
  <c r="H284" i="45" s="1"/>
  <c r="K284" i="45" s="1"/>
  <c r="L284" i="45" s="1"/>
  <c r="I285" i="45"/>
  <c r="A286" i="45"/>
  <c r="B286" i="45" s="1"/>
  <c r="F286" i="45" s="1"/>
  <c r="J285" i="45"/>
  <c r="C285" i="45"/>
  <c r="D285" i="45" s="1"/>
  <c r="E285" i="45" s="1"/>
  <c r="A158" i="49"/>
  <c r="J319" i="53" l="1"/>
  <c r="F319" i="53"/>
  <c r="A320" i="53"/>
  <c r="B320" i="53" s="1"/>
  <c r="I319" i="53"/>
  <c r="E319" i="53"/>
  <c r="L319" i="53"/>
  <c r="D319" i="53"/>
  <c r="K319" i="53"/>
  <c r="C319" i="53"/>
  <c r="H319" i="53"/>
  <c r="G319" i="53"/>
  <c r="G285" i="45"/>
  <c r="H285" i="45" s="1"/>
  <c r="K285" i="45" s="1"/>
  <c r="L285" i="45" s="1"/>
  <c r="I286" i="45"/>
  <c r="A287" i="45"/>
  <c r="B287" i="45" s="1"/>
  <c r="F287" i="45" s="1"/>
  <c r="J286" i="45"/>
  <c r="C286" i="45"/>
  <c r="D286" i="45" s="1"/>
  <c r="E286" i="45" s="1"/>
  <c r="B158" i="49"/>
  <c r="J320" i="53" l="1"/>
  <c r="F320" i="53"/>
  <c r="A321" i="53"/>
  <c r="B321" i="53" s="1"/>
  <c r="I320" i="53"/>
  <c r="E320" i="53"/>
  <c r="H320" i="53"/>
  <c r="G320" i="53"/>
  <c r="L320" i="53"/>
  <c r="K320" i="53"/>
  <c r="D320" i="53"/>
  <c r="C320" i="53"/>
  <c r="G286" i="45"/>
  <c r="H286" i="45" s="1"/>
  <c r="K286" i="45" s="1"/>
  <c r="L286" i="45" s="1"/>
  <c r="I287" i="45"/>
  <c r="A288" i="45"/>
  <c r="B288" i="45" s="1"/>
  <c r="F288" i="45" s="1"/>
  <c r="J287" i="45"/>
  <c r="C287" i="45"/>
  <c r="D287" i="45" s="1"/>
  <c r="E287" i="45" s="1"/>
  <c r="A159" i="49"/>
  <c r="J321" i="53" l="1"/>
  <c r="F321" i="53"/>
  <c r="A322" i="53"/>
  <c r="B322" i="53" s="1"/>
  <c r="I321" i="53"/>
  <c r="E321" i="53"/>
  <c r="L321" i="53"/>
  <c r="D321" i="53"/>
  <c r="K321" i="53"/>
  <c r="C321" i="53"/>
  <c r="H321" i="53"/>
  <c r="G321" i="53"/>
  <c r="G287" i="45"/>
  <c r="H287" i="45" s="1"/>
  <c r="K287" i="45" s="1"/>
  <c r="L287" i="45" s="1"/>
  <c r="I288" i="45"/>
  <c r="A289" i="45"/>
  <c r="B289" i="45" s="1"/>
  <c r="F289" i="45" s="1"/>
  <c r="J288" i="45"/>
  <c r="C288" i="45"/>
  <c r="D288" i="45" s="1"/>
  <c r="E288" i="45" s="1"/>
  <c r="B159" i="49"/>
  <c r="J322" i="53" l="1"/>
  <c r="F322" i="53"/>
  <c r="A323" i="53"/>
  <c r="B323" i="53" s="1"/>
  <c r="I322" i="53"/>
  <c r="E322" i="53"/>
  <c r="H322" i="53"/>
  <c r="G322" i="53"/>
  <c r="D322" i="53"/>
  <c r="C322" i="53"/>
  <c r="L322" i="53"/>
  <c r="K322" i="53"/>
  <c r="G288" i="45"/>
  <c r="H288" i="45" s="1"/>
  <c r="K288" i="45" s="1"/>
  <c r="L288" i="45" s="1"/>
  <c r="I289" i="45"/>
  <c r="A290" i="45"/>
  <c r="B290" i="45" s="1"/>
  <c r="F290" i="45" s="1"/>
  <c r="J289" i="45"/>
  <c r="C289" i="45"/>
  <c r="D289" i="45" s="1"/>
  <c r="E289" i="45" s="1"/>
  <c r="A160" i="49"/>
  <c r="J323" i="53" l="1"/>
  <c r="F323" i="53"/>
  <c r="A324" i="53"/>
  <c r="B324" i="53" s="1"/>
  <c r="I323" i="53"/>
  <c r="E323" i="53"/>
  <c r="L323" i="53"/>
  <c r="D323" i="53"/>
  <c r="K323" i="53"/>
  <c r="C323" i="53"/>
  <c r="H323" i="53"/>
  <c r="G323" i="53"/>
  <c r="G289" i="45"/>
  <c r="H289" i="45" s="1"/>
  <c r="K289" i="45" s="1"/>
  <c r="L289" i="45" s="1"/>
  <c r="I290" i="45"/>
  <c r="A291" i="45"/>
  <c r="B291" i="45" s="1"/>
  <c r="F291" i="45" s="1"/>
  <c r="J290" i="45"/>
  <c r="C290" i="45"/>
  <c r="D290" i="45" s="1"/>
  <c r="E290" i="45" s="1"/>
  <c r="B160" i="49"/>
  <c r="J324" i="53" l="1"/>
  <c r="F324" i="53"/>
  <c r="A325" i="53"/>
  <c r="B325" i="53" s="1"/>
  <c r="I324" i="53"/>
  <c r="E324" i="53"/>
  <c r="H324" i="53"/>
  <c r="G324" i="53"/>
  <c r="L324" i="53"/>
  <c r="K324" i="53"/>
  <c r="D324" i="53"/>
  <c r="C324" i="53"/>
  <c r="G290" i="45"/>
  <c r="H290" i="45" s="1"/>
  <c r="K290" i="45" s="1"/>
  <c r="L290" i="45" s="1"/>
  <c r="I291" i="45"/>
  <c r="A292" i="45"/>
  <c r="B292" i="45" s="1"/>
  <c r="F292" i="45" s="1"/>
  <c r="J291" i="45"/>
  <c r="C291" i="45"/>
  <c r="D291" i="45" s="1"/>
  <c r="E291" i="45" s="1"/>
  <c r="A161" i="49"/>
  <c r="J325" i="53" l="1"/>
  <c r="F325" i="53"/>
  <c r="A326" i="53"/>
  <c r="B326" i="53" s="1"/>
  <c r="I325" i="53"/>
  <c r="E325" i="53"/>
  <c r="L325" i="53"/>
  <c r="D325" i="53"/>
  <c r="K325" i="53"/>
  <c r="C325" i="53"/>
  <c r="H325" i="53"/>
  <c r="G325" i="53"/>
  <c r="G291" i="45"/>
  <c r="H291" i="45" s="1"/>
  <c r="K291" i="45" s="1"/>
  <c r="L291" i="45" s="1"/>
  <c r="I292" i="45"/>
  <c r="A293" i="45"/>
  <c r="B293" i="45" s="1"/>
  <c r="F293" i="45" s="1"/>
  <c r="J292" i="45"/>
  <c r="C292" i="45"/>
  <c r="D292" i="45" s="1"/>
  <c r="E292" i="45" s="1"/>
  <c r="B161" i="49"/>
  <c r="J326" i="53" l="1"/>
  <c r="F326" i="53"/>
  <c r="A327" i="53"/>
  <c r="B327" i="53" s="1"/>
  <c r="I326" i="53"/>
  <c r="E326" i="53"/>
  <c r="H326" i="53"/>
  <c r="G326" i="53"/>
  <c r="D326" i="53"/>
  <c r="C326" i="53"/>
  <c r="L326" i="53"/>
  <c r="K326" i="53"/>
  <c r="G292" i="45"/>
  <c r="H292" i="45" s="1"/>
  <c r="K292" i="45" s="1"/>
  <c r="L292" i="45" s="1"/>
  <c r="I293" i="45"/>
  <c r="A294" i="45"/>
  <c r="B294" i="45" s="1"/>
  <c r="F294" i="45" s="1"/>
  <c r="J293" i="45"/>
  <c r="C293" i="45"/>
  <c r="D293" i="45" s="1"/>
  <c r="E293" i="45" s="1"/>
  <c r="A162" i="49"/>
  <c r="J327" i="53" l="1"/>
  <c r="F327" i="53"/>
  <c r="A328" i="53"/>
  <c r="B328" i="53" s="1"/>
  <c r="I327" i="53"/>
  <c r="E327" i="53"/>
  <c r="L327" i="53"/>
  <c r="D327" i="53"/>
  <c r="K327" i="53"/>
  <c r="C327" i="53"/>
  <c r="H327" i="53"/>
  <c r="G327" i="53"/>
  <c r="G293" i="45"/>
  <c r="H293" i="45" s="1"/>
  <c r="K293" i="45" s="1"/>
  <c r="L293" i="45" s="1"/>
  <c r="I294" i="45"/>
  <c r="A295" i="45"/>
  <c r="B295" i="45" s="1"/>
  <c r="F295" i="45" s="1"/>
  <c r="J294" i="45"/>
  <c r="C294" i="45"/>
  <c r="D294" i="45" s="1"/>
  <c r="E294" i="45" s="1"/>
  <c r="B162" i="49"/>
  <c r="J328" i="53" l="1"/>
  <c r="F328" i="53"/>
  <c r="A329" i="53"/>
  <c r="B329" i="53" s="1"/>
  <c r="I328" i="53"/>
  <c r="E328" i="53"/>
  <c r="H328" i="53"/>
  <c r="G328" i="53"/>
  <c r="L328" i="53"/>
  <c r="K328" i="53"/>
  <c r="D328" i="53"/>
  <c r="C328" i="53"/>
  <c r="G294" i="45"/>
  <c r="H294" i="45" s="1"/>
  <c r="K294" i="45" s="1"/>
  <c r="L294" i="45" s="1"/>
  <c r="C295" i="45"/>
  <c r="D295" i="45" s="1"/>
  <c r="E295" i="45" s="1"/>
  <c r="I295" i="45"/>
  <c r="A296" i="45"/>
  <c r="B296" i="45" s="1"/>
  <c r="F296" i="45" s="1"/>
  <c r="J295" i="45"/>
  <c r="A163" i="49"/>
  <c r="J329" i="53" l="1"/>
  <c r="F329" i="53"/>
  <c r="A330" i="53"/>
  <c r="B330" i="53" s="1"/>
  <c r="I329" i="53"/>
  <c r="E329" i="53"/>
  <c r="L329" i="53"/>
  <c r="D329" i="53"/>
  <c r="K329" i="53"/>
  <c r="C329" i="53"/>
  <c r="H329" i="53"/>
  <c r="G329" i="53"/>
  <c r="G295" i="45"/>
  <c r="H295" i="45" s="1"/>
  <c r="K295" i="45" s="1"/>
  <c r="L295" i="45" s="1"/>
  <c r="C296" i="45"/>
  <c r="D296" i="45" s="1"/>
  <c r="E296" i="45" s="1"/>
  <c r="G296" i="45" s="1"/>
  <c r="I296" i="45"/>
  <c r="A297" i="45"/>
  <c r="B297" i="45" s="1"/>
  <c r="F297" i="45" s="1"/>
  <c r="J296" i="45"/>
  <c r="B163" i="49"/>
  <c r="J330" i="53" l="1"/>
  <c r="F330" i="53"/>
  <c r="A331" i="53"/>
  <c r="B331" i="53" s="1"/>
  <c r="I330" i="53"/>
  <c r="E330" i="53"/>
  <c r="H330" i="53"/>
  <c r="G330" i="53"/>
  <c r="D330" i="53"/>
  <c r="C330" i="53"/>
  <c r="L330" i="53"/>
  <c r="K330" i="53"/>
  <c r="H296" i="45"/>
  <c r="K296" i="45" s="1"/>
  <c r="L296" i="45" s="1"/>
  <c r="C297" i="45"/>
  <c r="D297" i="45" s="1"/>
  <c r="E297" i="45" s="1"/>
  <c r="G297" i="45" s="1"/>
  <c r="H297" i="45" s="1"/>
  <c r="I297" i="45"/>
  <c r="A298" i="45"/>
  <c r="B298" i="45" s="1"/>
  <c r="F298" i="45" s="1"/>
  <c r="J297" i="45"/>
  <c r="A164" i="49"/>
  <c r="J331" i="53" l="1"/>
  <c r="F331" i="53"/>
  <c r="A332" i="53"/>
  <c r="B332" i="53" s="1"/>
  <c r="I331" i="53"/>
  <c r="E331" i="53"/>
  <c r="L331" i="53"/>
  <c r="D331" i="53"/>
  <c r="K331" i="53"/>
  <c r="C331" i="53"/>
  <c r="H331" i="53"/>
  <c r="G331" i="53"/>
  <c r="K297" i="45"/>
  <c r="L297" i="45" s="1"/>
  <c r="C298" i="45"/>
  <c r="D298" i="45" s="1"/>
  <c r="E298" i="45" s="1"/>
  <c r="G298" i="45" s="1"/>
  <c r="H298" i="45" s="1"/>
  <c r="I298" i="45"/>
  <c r="A299" i="45"/>
  <c r="B299" i="45" s="1"/>
  <c r="F299" i="45" s="1"/>
  <c r="J298" i="45"/>
  <c r="B164" i="49"/>
  <c r="J332" i="53" l="1"/>
  <c r="F332" i="53"/>
  <c r="A333" i="53"/>
  <c r="B333" i="53" s="1"/>
  <c r="I332" i="53"/>
  <c r="E332" i="53"/>
  <c r="H332" i="53"/>
  <c r="G332" i="53"/>
  <c r="L332" i="53"/>
  <c r="K332" i="53"/>
  <c r="D332" i="53"/>
  <c r="C332" i="53"/>
  <c r="K298" i="45"/>
  <c r="L298" i="45" s="1"/>
  <c r="C299" i="45"/>
  <c r="D299" i="45" s="1"/>
  <c r="E299" i="45" s="1"/>
  <c r="J299" i="45"/>
  <c r="I299" i="45"/>
  <c r="A300" i="45"/>
  <c r="B300" i="45" s="1"/>
  <c r="A165" i="49"/>
  <c r="J333" i="53" l="1"/>
  <c r="F333" i="53"/>
  <c r="A334" i="53"/>
  <c r="B334" i="53" s="1"/>
  <c r="I333" i="53"/>
  <c r="E333" i="53"/>
  <c r="L333" i="53"/>
  <c r="D333" i="53"/>
  <c r="K333" i="53"/>
  <c r="C333" i="53"/>
  <c r="H333" i="53"/>
  <c r="G333" i="53"/>
  <c r="A301" i="45"/>
  <c r="B301" i="45" s="1"/>
  <c r="F301" i="45" s="1"/>
  <c r="F300" i="45"/>
  <c r="G299" i="45"/>
  <c r="H299" i="45" s="1"/>
  <c r="K299" i="45" s="1"/>
  <c r="L299" i="45" s="1"/>
  <c r="C300" i="45"/>
  <c r="D300" i="45" s="1"/>
  <c r="E300" i="45" s="1"/>
  <c r="J300" i="45"/>
  <c r="I300" i="45"/>
  <c r="B165" i="49"/>
  <c r="J334" i="53" l="1"/>
  <c r="F334" i="53"/>
  <c r="A335" i="53"/>
  <c r="B335" i="53" s="1"/>
  <c r="I334" i="53"/>
  <c r="E334" i="53"/>
  <c r="H334" i="53"/>
  <c r="G334" i="53"/>
  <c r="D334" i="53"/>
  <c r="C334" i="53"/>
  <c r="L334" i="53"/>
  <c r="K334" i="53"/>
  <c r="A302" i="45"/>
  <c r="B302" i="45" s="1"/>
  <c r="F302" i="45" s="1"/>
  <c r="C301" i="45"/>
  <c r="D301" i="45" s="1"/>
  <c r="E301" i="45" s="1"/>
  <c r="G301" i="45" s="1"/>
  <c r="I301" i="45"/>
  <c r="J301" i="45"/>
  <c r="G300" i="45"/>
  <c r="H300" i="45" s="1"/>
  <c r="K300" i="45" s="1"/>
  <c r="L300" i="45" s="1"/>
  <c r="A166" i="49"/>
  <c r="J335" i="53" l="1"/>
  <c r="F335" i="53"/>
  <c r="A336" i="53"/>
  <c r="B336" i="53" s="1"/>
  <c r="I335" i="53"/>
  <c r="E335" i="53"/>
  <c r="L335" i="53"/>
  <c r="D335" i="53"/>
  <c r="K335" i="53"/>
  <c r="C335" i="53"/>
  <c r="H335" i="53"/>
  <c r="G335" i="53"/>
  <c r="J302" i="45"/>
  <c r="I302" i="45"/>
  <c r="C302" i="45"/>
  <c r="D302" i="45" s="1"/>
  <c r="E302" i="45" s="1"/>
  <c r="G302" i="45" s="1"/>
  <c r="A303" i="45"/>
  <c r="B303" i="45" s="1"/>
  <c r="F303" i="45" s="1"/>
  <c r="H301" i="45"/>
  <c r="K301" i="45" s="1"/>
  <c r="L301" i="45" s="1"/>
  <c r="B166" i="49"/>
  <c r="J336" i="53" l="1"/>
  <c r="F336" i="53"/>
  <c r="A337" i="53"/>
  <c r="B337" i="53" s="1"/>
  <c r="I336" i="53"/>
  <c r="E336" i="53"/>
  <c r="H336" i="53"/>
  <c r="G336" i="53"/>
  <c r="L336" i="53"/>
  <c r="K336" i="53"/>
  <c r="D336" i="53"/>
  <c r="C336" i="53"/>
  <c r="C303" i="45"/>
  <c r="D303" i="45" s="1"/>
  <c r="E303" i="45" s="1"/>
  <c r="G303" i="45" s="1"/>
  <c r="I303" i="45"/>
  <c r="A304" i="45"/>
  <c r="B304" i="45" s="1"/>
  <c r="F304" i="45" s="1"/>
  <c r="J303" i="45"/>
  <c r="H302" i="45"/>
  <c r="K302" i="45" s="1"/>
  <c r="L302" i="45" s="1"/>
  <c r="A167" i="49"/>
  <c r="J337" i="53" l="1"/>
  <c r="F337" i="53"/>
  <c r="A338" i="53"/>
  <c r="B338" i="53" s="1"/>
  <c r="I337" i="53"/>
  <c r="E337" i="53"/>
  <c r="L337" i="53"/>
  <c r="D337" i="53"/>
  <c r="K337" i="53"/>
  <c r="C337" i="53"/>
  <c r="H337" i="53"/>
  <c r="G337" i="53"/>
  <c r="C304" i="45"/>
  <c r="D304" i="45" s="1"/>
  <c r="E304" i="45" s="1"/>
  <c r="G304" i="45" s="1"/>
  <c r="A305" i="45"/>
  <c r="B305" i="45" s="1"/>
  <c r="F305" i="45" s="1"/>
  <c r="J304" i="45"/>
  <c r="I304" i="45"/>
  <c r="H303" i="45"/>
  <c r="K303" i="45" s="1"/>
  <c r="B167" i="49"/>
  <c r="J338" i="53" l="1"/>
  <c r="F338" i="53"/>
  <c r="A339" i="53"/>
  <c r="B339" i="53" s="1"/>
  <c r="I338" i="53"/>
  <c r="E338" i="53"/>
  <c r="H338" i="53"/>
  <c r="G338" i="53"/>
  <c r="D338" i="53"/>
  <c r="C338" i="53"/>
  <c r="L338" i="53"/>
  <c r="K338" i="53"/>
  <c r="C305" i="45"/>
  <c r="D305" i="45" s="1"/>
  <c r="E305" i="45" s="1"/>
  <c r="G305" i="45" s="1"/>
  <c r="A306" i="45"/>
  <c r="B306" i="45" s="1"/>
  <c r="F306" i="45" s="1"/>
  <c r="I305" i="45"/>
  <c r="J305" i="45"/>
  <c r="H304" i="45"/>
  <c r="K304" i="45" s="1"/>
  <c r="L303" i="45"/>
  <c r="A168" i="49"/>
  <c r="J339" i="53" l="1"/>
  <c r="F339" i="53"/>
  <c r="A340" i="53"/>
  <c r="B340" i="53" s="1"/>
  <c r="I339" i="53"/>
  <c r="E339" i="53"/>
  <c r="L339" i="53"/>
  <c r="D339" i="53"/>
  <c r="K339" i="53"/>
  <c r="C339" i="53"/>
  <c r="H339" i="53"/>
  <c r="G339" i="53"/>
  <c r="I306" i="45"/>
  <c r="C306" i="45"/>
  <c r="D306" i="45" s="1"/>
  <c r="E306" i="45" s="1"/>
  <c r="G306" i="45" s="1"/>
  <c r="A307" i="45"/>
  <c r="B307" i="45" s="1"/>
  <c r="F307" i="45" s="1"/>
  <c r="J306" i="45"/>
  <c r="L304" i="45"/>
  <c r="H305" i="45"/>
  <c r="K305" i="45" s="1"/>
  <c r="B168" i="49"/>
  <c r="J340" i="53" l="1"/>
  <c r="F340" i="53"/>
  <c r="A341" i="53"/>
  <c r="B341" i="53" s="1"/>
  <c r="I340" i="53"/>
  <c r="E340" i="53"/>
  <c r="H340" i="53"/>
  <c r="G340" i="53"/>
  <c r="L340" i="53"/>
  <c r="K340" i="53"/>
  <c r="D340" i="53"/>
  <c r="C340" i="53"/>
  <c r="L305" i="45"/>
  <c r="I307" i="45"/>
  <c r="J307" i="45"/>
  <c r="A308" i="45"/>
  <c r="B308" i="45" s="1"/>
  <c r="F308" i="45" s="1"/>
  <c r="C307" i="45"/>
  <c r="D307" i="45" s="1"/>
  <c r="E307" i="45" s="1"/>
  <c r="G307" i="45" s="1"/>
  <c r="H306" i="45"/>
  <c r="K306" i="45" s="1"/>
  <c r="A169" i="49"/>
  <c r="J341" i="53" l="1"/>
  <c r="F341" i="53"/>
  <c r="A342" i="53"/>
  <c r="B342" i="53" s="1"/>
  <c r="I341" i="53"/>
  <c r="E341" i="53"/>
  <c r="L341" i="53"/>
  <c r="D341" i="53"/>
  <c r="K341" i="53"/>
  <c r="C341" i="53"/>
  <c r="H341" i="53"/>
  <c r="G341" i="53"/>
  <c r="A309" i="45"/>
  <c r="B309" i="45" s="1"/>
  <c r="F309" i="45" s="1"/>
  <c r="J308" i="45"/>
  <c r="I308" i="45"/>
  <c r="C308" i="45"/>
  <c r="D308" i="45" s="1"/>
  <c r="E308" i="45" s="1"/>
  <c r="G308" i="45" s="1"/>
  <c r="L306" i="45"/>
  <c r="H307" i="45"/>
  <c r="K307" i="45" s="1"/>
  <c r="B169" i="49"/>
  <c r="J342" i="53" l="1"/>
  <c r="F342" i="53"/>
  <c r="A343" i="53"/>
  <c r="B343" i="53" s="1"/>
  <c r="I342" i="53"/>
  <c r="E342" i="53"/>
  <c r="H342" i="53"/>
  <c r="G342" i="53"/>
  <c r="D342" i="53"/>
  <c r="C342" i="53"/>
  <c r="L342" i="53"/>
  <c r="K342" i="53"/>
  <c r="A310" i="45"/>
  <c r="B310" i="45" s="1"/>
  <c r="F310" i="45" s="1"/>
  <c r="C309" i="45"/>
  <c r="D309" i="45" s="1"/>
  <c r="E309" i="45" s="1"/>
  <c r="G309" i="45" s="1"/>
  <c r="I309" i="45"/>
  <c r="J309" i="45"/>
  <c r="H308" i="45"/>
  <c r="K308" i="45" s="1"/>
  <c r="L307" i="45"/>
  <c r="A170" i="49"/>
  <c r="L343" i="53" l="1"/>
  <c r="H343" i="53"/>
  <c r="K343" i="53"/>
  <c r="F343" i="53"/>
  <c r="J343" i="53"/>
  <c r="E343" i="53"/>
  <c r="D343" i="53"/>
  <c r="A344" i="53"/>
  <c r="B344" i="53" s="1"/>
  <c r="C343" i="53"/>
  <c r="I343" i="53"/>
  <c r="G343" i="53"/>
  <c r="A311" i="45"/>
  <c r="B311" i="45" s="1"/>
  <c r="F311" i="45" s="1"/>
  <c r="I310" i="45"/>
  <c r="J310" i="45"/>
  <c r="C310" i="45"/>
  <c r="D310" i="45" s="1"/>
  <c r="E310" i="45" s="1"/>
  <c r="G310" i="45" s="1"/>
  <c r="H309" i="45"/>
  <c r="K309" i="45" s="1"/>
  <c r="L308" i="45"/>
  <c r="B170" i="49"/>
  <c r="L344" i="53" l="1"/>
  <c r="H344" i="53"/>
  <c r="D344" i="53"/>
  <c r="J344" i="53"/>
  <c r="E344" i="53"/>
  <c r="I344" i="53"/>
  <c r="C344" i="53"/>
  <c r="A345" i="53"/>
  <c r="B345" i="53" s="1"/>
  <c r="K344" i="53"/>
  <c r="G344" i="53"/>
  <c r="F344" i="53"/>
  <c r="A312" i="45"/>
  <c r="B312" i="45" s="1"/>
  <c r="F312" i="45" s="1"/>
  <c r="J311" i="45"/>
  <c r="I311" i="45"/>
  <c r="C311" i="45"/>
  <c r="D311" i="45" s="1"/>
  <c r="E311" i="45" s="1"/>
  <c r="G311" i="45" s="1"/>
  <c r="L309" i="45"/>
  <c r="H310" i="45"/>
  <c r="K310" i="45" s="1"/>
  <c r="A171" i="49"/>
  <c r="L345" i="53" l="1"/>
  <c r="H345" i="53"/>
  <c r="D345" i="53"/>
  <c r="I345" i="53"/>
  <c r="C345" i="53"/>
  <c r="A346" i="53"/>
  <c r="B346" i="53" s="1"/>
  <c r="G345" i="53"/>
  <c r="K345" i="53"/>
  <c r="J345" i="53"/>
  <c r="F345" i="53"/>
  <c r="E345" i="53"/>
  <c r="A313" i="45"/>
  <c r="B313" i="45" s="1"/>
  <c r="F313" i="45" s="1"/>
  <c r="J312" i="45"/>
  <c r="C312" i="45"/>
  <c r="D312" i="45" s="1"/>
  <c r="E312" i="45" s="1"/>
  <c r="G312" i="45" s="1"/>
  <c r="I312" i="45"/>
  <c r="L310" i="45"/>
  <c r="H311" i="45"/>
  <c r="K311" i="45" s="1"/>
  <c r="B171" i="49"/>
  <c r="L346" i="53" l="1"/>
  <c r="H346" i="53"/>
  <c r="D346" i="53"/>
  <c r="A347" i="53"/>
  <c r="B347" i="53" s="1"/>
  <c r="G346" i="53"/>
  <c r="K346" i="53"/>
  <c r="F346" i="53"/>
  <c r="J346" i="53"/>
  <c r="I346" i="53"/>
  <c r="E346" i="53"/>
  <c r="C346" i="53"/>
  <c r="A314" i="45"/>
  <c r="B314" i="45" s="1"/>
  <c r="F314" i="45" s="1"/>
  <c r="I313" i="45"/>
  <c r="J313" i="45"/>
  <c r="C313" i="45"/>
  <c r="D313" i="45" s="1"/>
  <c r="E313" i="45" s="1"/>
  <c r="G313" i="45" s="1"/>
  <c r="L311" i="45"/>
  <c r="H312" i="45"/>
  <c r="K312" i="45" s="1"/>
  <c r="A172" i="49"/>
  <c r="A315" i="45" l="1"/>
  <c r="B315" i="45" s="1"/>
  <c r="F315" i="45" s="1"/>
  <c r="J314" i="45"/>
  <c r="C314" i="45"/>
  <c r="D314" i="45" s="1"/>
  <c r="E314" i="45" s="1"/>
  <c r="I314" i="45"/>
  <c r="L347" i="53"/>
  <c r="H347" i="53"/>
  <c r="D347" i="53"/>
  <c r="K347" i="53"/>
  <c r="F347" i="53"/>
  <c r="J347" i="53"/>
  <c r="E347" i="53"/>
  <c r="I347" i="53"/>
  <c r="G347" i="53"/>
  <c r="C347" i="53"/>
  <c r="A348" i="53"/>
  <c r="B348" i="53" s="1"/>
  <c r="L312" i="45"/>
  <c r="H313" i="45"/>
  <c r="K313" i="45" s="1"/>
  <c r="G314" i="45"/>
  <c r="B172" i="49"/>
  <c r="C315" i="45" l="1"/>
  <c r="D315" i="45" s="1"/>
  <c r="E315" i="45" s="1"/>
  <c r="G315" i="45" s="1"/>
  <c r="A316" i="45"/>
  <c r="B316" i="45" s="1"/>
  <c r="F316" i="45" s="1"/>
  <c r="J315" i="45"/>
  <c r="I315" i="45"/>
  <c r="A349" i="53"/>
  <c r="B349" i="53" s="1"/>
  <c r="I348" i="53"/>
  <c r="L348" i="53"/>
  <c r="H348" i="53"/>
  <c r="D348" i="53"/>
  <c r="K348" i="53"/>
  <c r="E348" i="53"/>
  <c r="J348" i="53"/>
  <c r="C348" i="53"/>
  <c r="G348" i="53"/>
  <c r="F348" i="53"/>
  <c r="L313" i="45"/>
  <c r="H314" i="45"/>
  <c r="K314" i="45" s="1"/>
  <c r="A317" i="45"/>
  <c r="B317" i="45" s="1"/>
  <c r="F317" i="45" s="1"/>
  <c r="I316" i="45"/>
  <c r="A173" i="49"/>
  <c r="C316" i="45" l="1"/>
  <c r="D316" i="45" s="1"/>
  <c r="E316" i="45" s="1"/>
  <c r="J316" i="45"/>
  <c r="A350" i="53"/>
  <c r="B350" i="53" s="1"/>
  <c r="I349" i="53"/>
  <c r="E349" i="53"/>
  <c r="L349" i="53"/>
  <c r="H349" i="53"/>
  <c r="D349" i="53"/>
  <c r="G349" i="53"/>
  <c r="F349" i="53"/>
  <c r="K349" i="53"/>
  <c r="J349" i="53"/>
  <c r="C349" i="53"/>
  <c r="L314" i="45"/>
  <c r="H315" i="45"/>
  <c r="K315" i="45" s="1"/>
  <c r="G316" i="45"/>
  <c r="H316" i="45" s="1"/>
  <c r="K316" i="45" s="1"/>
  <c r="I317" i="45"/>
  <c r="C317" i="45"/>
  <c r="D317" i="45" s="1"/>
  <c r="E317" i="45" s="1"/>
  <c r="G317" i="45" s="1"/>
  <c r="A318" i="45"/>
  <c r="B318" i="45" s="1"/>
  <c r="F318" i="45" s="1"/>
  <c r="J317" i="45"/>
  <c r="B173" i="49"/>
  <c r="A351" i="53" l="1"/>
  <c r="B351" i="53" s="1"/>
  <c r="I350" i="53"/>
  <c r="E350" i="53"/>
  <c r="L350" i="53"/>
  <c r="H350" i="53"/>
  <c r="D350" i="53"/>
  <c r="K350" i="53"/>
  <c r="C350" i="53"/>
  <c r="J350" i="53"/>
  <c r="G350" i="53"/>
  <c r="F350" i="53"/>
  <c r="L315" i="45"/>
  <c r="L316" i="45" s="1"/>
  <c r="H317" i="45"/>
  <c r="K317" i="45" s="1"/>
  <c r="I318" i="45"/>
  <c r="C318" i="45"/>
  <c r="D318" i="45" s="1"/>
  <c r="E318" i="45" s="1"/>
  <c r="A319" i="45"/>
  <c r="B319" i="45" s="1"/>
  <c r="F319" i="45" s="1"/>
  <c r="J318" i="45"/>
  <c r="A174" i="49"/>
  <c r="A352" i="53" l="1"/>
  <c r="B352" i="53" s="1"/>
  <c r="I351" i="53"/>
  <c r="E351" i="53"/>
  <c r="L351" i="53"/>
  <c r="H351" i="53"/>
  <c r="D351" i="53"/>
  <c r="G351" i="53"/>
  <c r="F351" i="53"/>
  <c r="C351" i="53"/>
  <c r="K351" i="53"/>
  <c r="J351" i="53"/>
  <c r="L317" i="45"/>
  <c r="G318" i="45"/>
  <c r="H318" i="45" s="1"/>
  <c r="K318" i="45" s="1"/>
  <c r="I319" i="45"/>
  <c r="C319" i="45"/>
  <c r="D319" i="45" s="1"/>
  <c r="E319" i="45" s="1"/>
  <c r="A320" i="45"/>
  <c r="B320" i="45" s="1"/>
  <c r="F320" i="45" s="1"/>
  <c r="J319" i="45"/>
  <c r="B174" i="49"/>
  <c r="A353" i="53" l="1"/>
  <c r="B353" i="53" s="1"/>
  <c r="I352" i="53"/>
  <c r="E352" i="53"/>
  <c r="L352" i="53"/>
  <c r="H352" i="53"/>
  <c r="D352" i="53"/>
  <c r="K352" i="53"/>
  <c r="C352" i="53"/>
  <c r="J352" i="53"/>
  <c r="G352" i="53"/>
  <c r="F352" i="53"/>
  <c r="L318" i="45"/>
  <c r="G319" i="45"/>
  <c r="H319" i="45" s="1"/>
  <c r="K319" i="45" s="1"/>
  <c r="I320" i="45"/>
  <c r="A321" i="45"/>
  <c r="B321" i="45" s="1"/>
  <c r="F321" i="45" s="1"/>
  <c r="J320" i="45"/>
  <c r="C320" i="45"/>
  <c r="D320" i="45" s="1"/>
  <c r="E320" i="45" s="1"/>
  <c r="A175" i="49"/>
  <c r="A354" i="53" l="1"/>
  <c r="B354" i="53" s="1"/>
  <c r="I353" i="53"/>
  <c r="E353" i="53"/>
  <c r="L353" i="53"/>
  <c r="H353" i="53"/>
  <c r="D353" i="53"/>
  <c r="G353" i="53"/>
  <c r="F353" i="53"/>
  <c r="K353" i="53"/>
  <c r="J353" i="53"/>
  <c r="C353" i="53"/>
  <c r="L319" i="45"/>
  <c r="I321" i="45"/>
  <c r="C321" i="45"/>
  <c r="D321" i="45" s="1"/>
  <c r="E321" i="45" s="1"/>
  <c r="G321" i="45" s="1"/>
  <c r="A322" i="45"/>
  <c r="B322" i="45" s="1"/>
  <c r="J321" i="45"/>
  <c r="G320" i="45"/>
  <c r="H320" i="45" s="1"/>
  <c r="K320" i="45" s="1"/>
  <c r="B175" i="49"/>
  <c r="A355" i="53" l="1"/>
  <c r="B355" i="53" s="1"/>
  <c r="I354" i="53"/>
  <c r="E354" i="53"/>
  <c r="L354" i="53"/>
  <c r="H354" i="53"/>
  <c r="D354" i="53"/>
  <c r="K354" i="53"/>
  <c r="C354" i="53"/>
  <c r="J354" i="53"/>
  <c r="G354" i="53"/>
  <c r="F354" i="53"/>
  <c r="L320" i="45"/>
  <c r="H321" i="45"/>
  <c r="K321" i="45" s="1"/>
  <c r="L321" i="45" s="1"/>
  <c r="A323" i="45"/>
  <c r="B323" i="45" s="1"/>
  <c r="F323" i="45" s="1"/>
  <c r="F322" i="45"/>
  <c r="J322" i="45"/>
  <c r="C322" i="45"/>
  <c r="D322" i="45" s="1"/>
  <c r="E322" i="45" s="1"/>
  <c r="I322" i="45"/>
  <c r="A176" i="49"/>
  <c r="A356" i="53" l="1"/>
  <c r="B356" i="53" s="1"/>
  <c r="I355" i="53"/>
  <c r="E355" i="53"/>
  <c r="L355" i="53"/>
  <c r="H355" i="53"/>
  <c r="D355" i="53"/>
  <c r="G355" i="53"/>
  <c r="F355" i="53"/>
  <c r="C355" i="53"/>
  <c r="K355" i="53"/>
  <c r="J355" i="53"/>
  <c r="C323" i="45"/>
  <c r="D323" i="45" s="1"/>
  <c r="E323" i="45" s="1"/>
  <c r="G323" i="45" s="1"/>
  <c r="J323" i="45"/>
  <c r="A324" i="45"/>
  <c r="B324" i="45" s="1"/>
  <c r="F324" i="45" s="1"/>
  <c r="I323" i="45"/>
  <c r="G322" i="45"/>
  <c r="H322" i="45" s="1"/>
  <c r="K322" i="45" s="1"/>
  <c r="L322" i="45" s="1"/>
  <c r="B176" i="49"/>
  <c r="A357" i="53" l="1"/>
  <c r="B357" i="53" s="1"/>
  <c r="I356" i="53"/>
  <c r="E356" i="53"/>
  <c r="L356" i="53"/>
  <c r="H356" i="53"/>
  <c r="D356" i="53"/>
  <c r="K356" i="53"/>
  <c r="C356" i="53"/>
  <c r="J356" i="53"/>
  <c r="G356" i="53"/>
  <c r="F356" i="53"/>
  <c r="A325" i="45"/>
  <c r="B325" i="45" s="1"/>
  <c r="F325" i="45" s="1"/>
  <c r="I324" i="45"/>
  <c r="J324" i="45"/>
  <c r="C324" i="45"/>
  <c r="D324" i="45" s="1"/>
  <c r="E324" i="45" s="1"/>
  <c r="G324" i="45" s="1"/>
  <c r="H323" i="45"/>
  <c r="K323" i="45" s="1"/>
  <c r="L323" i="45" s="1"/>
  <c r="A177" i="49"/>
  <c r="J357" i="53" l="1"/>
  <c r="F357" i="53"/>
  <c r="L357" i="53"/>
  <c r="G357" i="53"/>
  <c r="K357" i="53"/>
  <c r="E357" i="53"/>
  <c r="I357" i="53"/>
  <c r="H357" i="53"/>
  <c r="A358" i="53"/>
  <c r="B358" i="53" s="1"/>
  <c r="D357" i="53"/>
  <c r="C357" i="53"/>
  <c r="J325" i="45"/>
  <c r="C325" i="45"/>
  <c r="D325" i="45" s="1"/>
  <c r="E325" i="45" s="1"/>
  <c r="G325" i="45" s="1"/>
  <c r="A326" i="45"/>
  <c r="B326" i="45" s="1"/>
  <c r="F326" i="45" s="1"/>
  <c r="I325" i="45"/>
  <c r="H324" i="45"/>
  <c r="K324" i="45" s="1"/>
  <c r="L324" i="45" s="1"/>
  <c r="B177" i="49"/>
  <c r="J358" i="53" l="1"/>
  <c r="F358" i="53"/>
  <c r="K358" i="53"/>
  <c r="E358" i="53"/>
  <c r="I358" i="53"/>
  <c r="D358" i="53"/>
  <c r="H358" i="53"/>
  <c r="G358" i="53"/>
  <c r="C358" i="53"/>
  <c r="A359" i="53"/>
  <c r="B359" i="53" s="1"/>
  <c r="L358" i="53"/>
  <c r="J326" i="45"/>
  <c r="A327" i="45"/>
  <c r="B327" i="45" s="1"/>
  <c r="F327" i="45" s="1"/>
  <c r="I326" i="45"/>
  <c r="C326" i="45"/>
  <c r="D326" i="45" s="1"/>
  <c r="E326" i="45" s="1"/>
  <c r="G326" i="45" s="1"/>
  <c r="H326" i="45" s="1"/>
  <c r="H325" i="45"/>
  <c r="K325" i="45" s="1"/>
  <c r="L325" i="45" s="1"/>
  <c r="A178" i="49"/>
  <c r="J359" i="53" l="1"/>
  <c r="F359" i="53"/>
  <c r="A360" i="53"/>
  <c r="B360" i="53" s="1"/>
  <c r="I359" i="53"/>
  <c r="D359" i="53"/>
  <c r="H359" i="53"/>
  <c r="C359" i="53"/>
  <c r="G359" i="53"/>
  <c r="E359" i="53"/>
  <c r="L359" i="53"/>
  <c r="K359" i="53"/>
  <c r="K326" i="45"/>
  <c r="L326" i="45" s="1"/>
  <c r="C327" i="45"/>
  <c r="D327" i="45" s="1"/>
  <c r="E327" i="45" s="1"/>
  <c r="G327" i="45" s="1"/>
  <c r="H327" i="45" s="1"/>
  <c r="A328" i="45"/>
  <c r="B328" i="45" s="1"/>
  <c r="F328" i="45" s="1"/>
  <c r="J327" i="45"/>
  <c r="I327" i="45"/>
  <c r="B178" i="49"/>
  <c r="J360" i="53" l="1"/>
  <c r="F360" i="53"/>
  <c r="A361" i="53"/>
  <c r="B361" i="53" s="1"/>
  <c r="I360" i="53"/>
  <c r="E360" i="53"/>
  <c r="L360" i="53"/>
  <c r="D360" i="53"/>
  <c r="K360" i="53"/>
  <c r="C360" i="53"/>
  <c r="H360" i="53"/>
  <c r="G360" i="53"/>
  <c r="K327" i="45"/>
  <c r="L327" i="45" s="1"/>
  <c r="I328" i="45"/>
  <c r="C328" i="45"/>
  <c r="D328" i="45" s="1"/>
  <c r="E328" i="45" s="1"/>
  <c r="G328" i="45" s="1"/>
  <c r="H328" i="45" s="1"/>
  <c r="J328" i="45"/>
  <c r="A329" i="45"/>
  <c r="B329" i="45" s="1"/>
  <c r="F329" i="45" s="1"/>
  <c r="A179" i="49"/>
  <c r="J361" i="53" l="1"/>
  <c r="F361" i="53"/>
  <c r="A362" i="53"/>
  <c r="B362" i="53" s="1"/>
  <c r="I361" i="53"/>
  <c r="E361" i="53"/>
  <c r="H361" i="53"/>
  <c r="G361" i="53"/>
  <c r="L361" i="53"/>
  <c r="K361" i="53"/>
  <c r="D361" i="53"/>
  <c r="C361" i="53"/>
  <c r="K328" i="45"/>
  <c r="L328" i="45" s="1"/>
  <c r="C329" i="45"/>
  <c r="D329" i="45" s="1"/>
  <c r="E329" i="45" s="1"/>
  <c r="G329" i="45" s="1"/>
  <c r="H329" i="45" s="1"/>
  <c r="J329" i="45"/>
  <c r="A330" i="45"/>
  <c r="B330" i="45" s="1"/>
  <c r="F330" i="45" s="1"/>
  <c r="I329" i="45"/>
  <c r="B179" i="49"/>
  <c r="J362" i="53" l="1"/>
  <c r="F362" i="53"/>
  <c r="A363" i="53"/>
  <c r="B363" i="53" s="1"/>
  <c r="I362" i="53"/>
  <c r="E362" i="53"/>
  <c r="L362" i="53"/>
  <c r="D362" i="53"/>
  <c r="K362" i="53"/>
  <c r="C362" i="53"/>
  <c r="H362" i="53"/>
  <c r="G362" i="53"/>
  <c r="K329" i="45"/>
  <c r="L329" i="45" s="1"/>
  <c r="I330" i="45"/>
  <c r="J330" i="45"/>
  <c r="C330" i="45"/>
  <c r="D330" i="45" s="1"/>
  <c r="E330" i="45" s="1"/>
  <c r="G330" i="45" s="1"/>
  <c r="H330" i="45" s="1"/>
  <c r="A331" i="45"/>
  <c r="B331" i="45" s="1"/>
  <c r="A180" i="49"/>
  <c r="J363" i="53" l="1"/>
  <c r="F363" i="53"/>
  <c r="A364" i="53"/>
  <c r="B364" i="53" s="1"/>
  <c r="I363" i="53"/>
  <c r="E363" i="53"/>
  <c r="H363" i="53"/>
  <c r="G363" i="53"/>
  <c r="D363" i="53"/>
  <c r="C363" i="53"/>
  <c r="L363" i="53"/>
  <c r="K363" i="53"/>
  <c r="K330" i="45"/>
  <c r="L330" i="45" s="1"/>
  <c r="F331" i="45"/>
  <c r="A332" i="45"/>
  <c r="B332" i="45" s="1"/>
  <c r="I331" i="45"/>
  <c r="C331" i="45"/>
  <c r="D331" i="45" s="1"/>
  <c r="E331" i="45" s="1"/>
  <c r="J331" i="45"/>
  <c r="B180" i="49"/>
  <c r="J364" i="53" l="1"/>
  <c r="F364" i="53"/>
  <c r="A365" i="53"/>
  <c r="B365" i="53" s="1"/>
  <c r="I364" i="53"/>
  <c r="E364" i="53"/>
  <c r="L364" i="53"/>
  <c r="D364" i="53"/>
  <c r="K364" i="53"/>
  <c r="C364" i="53"/>
  <c r="H364" i="53"/>
  <c r="G364" i="53"/>
  <c r="G331" i="45"/>
  <c r="H331" i="45" s="1"/>
  <c r="K331" i="45" s="1"/>
  <c r="L331" i="45" s="1"/>
  <c r="J332" i="45"/>
  <c r="A333" i="45"/>
  <c r="B333" i="45" s="1"/>
  <c r="I332" i="45"/>
  <c r="C332" i="45"/>
  <c r="D332" i="45" s="1"/>
  <c r="E332" i="45" s="1"/>
  <c r="F332" i="45"/>
  <c r="A181" i="49"/>
  <c r="J365" i="53" l="1"/>
  <c r="F365" i="53"/>
  <c r="A366" i="53"/>
  <c r="B366" i="53" s="1"/>
  <c r="I365" i="53"/>
  <c r="E365" i="53"/>
  <c r="H365" i="53"/>
  <c r="G365" i="53"/>
  <c r="L365" i="53"/>
  <c r="K365" i="53"/>
  <c r="D365" i="53"/>
  <c r="C365" i="53"/>
  <c r="J333" i="45"/>
  <c r="A334" i="45"/>
  <c r="B334" i="45" s="1"/>
  <c r="I333" i="45"/>
  <c r="C333" i="45"/>
  <c r="D333" i="45" s="1"/>
  <c r="E333" i="45" s="1"/>
  <c r="F333" i="45"/>
  <c r="G332" i="45"/>
  <c r="H332" i="45" s="1"/>
  <c r="K332" i="45" s="1"/>
  <c r="L332" i="45" s="1"/>
  <c r="B181" i="49"/>
  <c r="J366" i="53" l="1"/>
  <c r="F366" i="53"/>
  <c r="A367" i="53"/>
  <c r="B367" i="53" s="1"/>
  <c r="I366" i="53"/>
  <c r="E366" i="53"/>
  <c r="L366" i="53"/>
  <c r="D366" i="53"/>
  <c r="K366" i="53"/>
  <c r="C366" i="53"/>
  <c r="H366" i="53"/>
  <c r="G366" i="53"/>
  <c r="G333" i="45"/>
  <c r="H333" i="45" s="1"/>
  <c r="K333" i="45" s="1"/>
  <c r="L333" i="45" s="1"/>
  <c r="J334" i="45"/>
  <c r="F334" i="45"/>
  <c r="I334" i="45"/>
  <c r="C334" i="45"/>
  <c r="D334" i="45" s="1"/>
  <c r="E334" i="45" s="1"/>
  <c r="A335" i="45"/>
  <c r="B335" i="45" s="1"/>
  <c r="A182" i="49"/>
  <c r="J367" i="53" l="1"/>
  <c r="F367" i="53"/>
  <c r="A368" i="53"/>
  <c r="B368" i="53" s="1"/>
  <c r="I367" i="53"/>
  <c r="E367" i="53"/>
  <c r="H367" i="53"/>
  <c r="G367" i="53"/>
  <c r="D367" i="53"/>
  <c r="C367" i="53"/>
  <c r="L367" i="53"/>
  <c r="K367" i="53"/>
  <c r="G334" i="45"/>
  <c r="H334" i="45" s="1"/>
  <c r="K334" i="45" s="1"/>
  <c r="I335" i="45"/>
  <c r="C335" i="45"/>
  <c r="D335" i="45" s="1"/>
  <c r="E335" i="45" s="1"/>
  <c r="J335" i="45"/>
  <c r="A336" i="45"/>
  <c r="B336" i="45" s="1"/>
  <c r="F335" i="45"/>
  <c r="B182" i="49"/>
  <c r="J368" i="53" l="1"/>
  <c r="F368" i="53"/>
  <c r="A369" i="53"/>
  <c r="B369" i="53" s="1"/>
  <c r="I368" i="53"/>
  <c r="E368" i="53"/>
  <c r="L368" i="53"/>
  <c r="D368" i="53"/>
  <c r="K368" i="53"/>
  <c r="C368" i="53"/>
  <c r="H368" i="53"/>
  <c r="G368" i="53"/>
  <c r="G335" i="45"/>
  <c r="H335" i="45" s="1"/>
  <c r="K335" i="45" s="1"/>
  <c r="A337" i="45"/>
  <c r="B337" i="45" s="1"/>
  <c r="F336" i="45"/>
  <c r="I336" i="45"/>
  <c r="J336" i="45"/>
  <c r="C336" i="45"/>
  <c r="D336" i="45" s="1"/>
  <c r="E336" i="45" s="1"/>
  <c r="L334" i="45"/>
  <c r="A183" i="49"/>
  <c r="J369" i="53" l="1"/>
  <c r="F369" i="53"/>
  <c r="A370" i="53"/>
  <c r="B370" i="53" s="1"/>
  <c r="I369" i="53"/>
  <c r="E369" i="53"/>
  <c r="H369" i="53"/>
  <c r="G369" i="53"/>
  <c r="L369" i="53"/>
  <c r="K369" i="53"/>
  <c r="D369" i="53"/>
  <c r="C369" i="53"/>
  <c r="G336" i="45"/>
  <c r="H336" i="45" s="1"/>
  <c r="K336" i="45" s="1"/>
  <c r="J337" i="45"/>
  <c r="I337" i="45"/>
  <c r="C337" i="45"/>
  <c r="D337" i="45" s="1"/>
  <c r="E337" i="45" s="1"/>
  <c r="A338" i="45"/>
  <c r="B338" i="45" s="1"/>
  <c r="F337" i="45"/>
  <c r="L335" i="45"/>
  <c r="B183" i="49"/>
  <c r="J370" i="53" l="1"/>
  <c r="F370" i="53"/>
  <c r="A371" i="53"/>
  <c r="B371" i="53" s="1"/>
  <c r="I370" i="53"/>
  <c r="E370" i="53"/>
  <c r="L370" i="53"/>
  <c r="D370" i="53"/>
  <c r="K370" i="53"/>
  <c r="C370" i="53"/>
  <c r="H370" i="53"/>
  <c r="G370" i="53"/>
  <c r="J338" i="45"/>
  <c r="I338" i="45"/>
  <c r="C338" i="45"/>
  <c r="D338" i="45" s="1"/>
  <c r="E338" i="45" s="1"/>
  <c r="F338" i="45"/>
  <c r="A339" i="45"/>
  <c r="B339" i="45" s="1"/>
  <c r="G337" i="45"/>
  <c r="L336" i="45"/>
  <c r="A184" i="49"/>
  <c r="J371" i="53" l="1"/>
  <c r="F371" i="53"/>
  <c r="A372" i="53"/>
  <c r="B372" i="53" s="1"/>
  <c r="I371" i="53"/>
  <c r="E371" i="53"/>
  <c r="H371" i="53"/>
  <c r="G371" i="53"/>
  <c r="D371" i="53"/>
  <c r="C371" i="53"/>
  <c r="L371" i="53"/>
  <c r="K371" i="53"/>
  <c r="G338" i="45"/>
  <c r="H337" i="45"/>
  <c r="K337" i="45" s="1"/>
  <c r="F339" i="45"/>
  <c r="J339" i="45"/>
  <c r="I339" i="45"/>
  <c r="C339" i="45"/>
  <c r="D339" i="45" s="1"/>
  <c r="E339" i="45" s="1"/>
  <c r="A340" i="45"/>
  <c r="B340" i="45" s="1"/>
  <c r="B184" i="49"/>
  <c r="J372" i="53" l="1"/>
  <c r="F372" i="53"/>
  <c r="A373" i="53"/>
  <c r="B373" i="53" s="1"/>
  <c r="I372" i="53"/>
  <c r="E372" i="53"/>
  <c r="L372" i="53"/>
  <c r="D372" i="53"/>
  <c r="K372" i="53"/>
  <c r="C372" i="53"/>
  <c r="H372" i="53"/>
  <c r="G372" i="53"/>
  <c r="L337" i="45"/>
  <c r="F340" i="45"/>
  <c r="J340" i="45"/>
  <c r="C340" i="45"/>
  <c r="D340" i="45" s="1"/>
  <c r="E340" i="45" s="1"/>
  <c r="A341" i="45"/>
  <c r="B341" i="45" s="1"/>
  <c r="I340" i="45"/>
  <c r="G339" i="45"/>
  <c r="H338" i="45"/>
  <c r="K338" i="45" s="1"/>
  <c r="A185" i="49"/>
  <c r="J373" i="53" l="1"/>
  <c r="F373" i="53"/>
  <c r="A374" i="53"/>
  <c r="B374" i="53" s="1"/>
  <c r="I373" i="53"/>
  <c r="E373" i="53"/>
  <c r="H373" i="53"/>
  <c r="G373" i="53"/>
  <c r="L373" i="53"/>
  <c r="K373" i="53"/>
  <c r="D373" i="53"/>
  <c r="C373" i="53"/>
  <c r="L338" i="45"/>
  <c r="H339" i="45"/>
  <c r="K339" i="45" s="1"/>
  <c r="A342" i="45"/>
  <c r="B342" i="45" s="1"/>
  <c r="F341" i="45"/>
  <c r="C341" i="45"/>
  <c r="D341" i="45" s="1"/>
  <c r="E341" i="45" s="1"/>
  <c r="J341" i="45"/>
  <c r="I341" i="45"/>
  <c r="G340" i="45"/>
  <c r="H340" i="45" s="1"/>
  <c r="K340" i="45" s="1"/>
  <c r="B185" i="49"/>
  <c r="J374" i="53" l="1"/>
  <c r="F374" i="53"/>
  <c r="A375" i="53"/>
  <c r="B375" i="53" s="1"/>
  <c r="I374" i="53"/>
  <c r="E374" i="53"/>
  <c r="L374" i="53"/>
  <c r="D374" i="53"/>
  <c r="K374" i="53"/>
  <c r="C374" i="53"/>
  <c r="H374" i="53"/>
  <c r="G374" i="53"/>
  <c r="G341" i="45"/>
  <c r="H341" i="45" s="1"/>
  <c r="K341" i="45" s="1"/>
  <c r="F342" i="45"/>
  <c r="J342" i="45"/>
  <c r="A343" i="45"/>
  <c r="B343" i="45" s="1"/>
  <c r="I342" i="45"/>
  <c r="C342" i="45"/>
  <c r="D342" i="45" s="1"/>
  <c r="E342" i="45" s="1"/>
  <c r="L339" i="45"/>
  <c r="L340" i="45" s="1"/>
  <c r="A186" i="49"/>
  <c r="J375" i="53" l="1"/>
  <c r="F375" i="53"/>
  <c r="A376" i="53"/>
  <c r="B376" i="53" s="1"/>
  <c r="I375" i="53"/>
  <c r="E375" i="53"/>
  <c r="H375" i="53"/>
  <c r="G375" i="53"/>
  <c r="D375" i="53"/>
  <c r="C375" i="53"/>
  <c r="L375" i="53"/>
  <c r="K375" i="53"/>
  <c r="G342" i="45"/>
  <c r="H342" i="45" s="1"/>
  <c r="K342" i="45" s="1"/>
  <c r="C343" i="45"/>
  <c r="D343" i="45" s="1"/>
  <c r="E343" i="45" s="1"/>
  <c r="I343" i="45"/>
  <c r="A344" i="45"/>
  <c r="B344" i="45" s="1"/>
  <c r="F343" i="45"/>
  <c r="J343" i="45"/>
  <c r="L341" i="45"/>
  <c r="B186" i="49"/>
  <c r="J376" i="53" l="1"/>
  <c r="F376" i="53"/>
  <c r="A377" i="53"/>
  <c r="B377" i="53" s="1"/>
  <c r="I376" i="53"/>
  <c r="E376" i="53"/>
  <c r="L376" i="53"/>
  <c r="D376" i="53"/>
  <c r="K376" i="53"/>
  <c r="C376" i="53"/>
  <c r="H376" i="53"/>
  <c r="G376" i="53"/>
  <c r="L342" i="45"/>
  <c r="G343" i="45"/>
  <c r="H343" i="45" s="1"/>
  <c r="K343" i="45" s="1"/>
  <c r="C344" i="45"/>
  <c r="D344" i="45" s="1"/>
  <c r="E344" i="45" s="1"/>
  <c r="I344" i="45"/>
  <c r="J344" i="45"/>
  <c r="A345" i="45"/>
  <c r="B345" i="45" s="1"/>
  <c r="F344" i="45"/>
  <c r="A187" i="49"/>
  <c r="J377" i="53" l="1"/>
  <c r="F377" i="53"/>
  <c r="A378" i="53"/>
  <c r="B378" i="53" s="1"/>
  <c r="I377" i="53"/>
  <c r="E377" i="53"/>
  <c r="H377" i="53"/>
  <c r="G377" i="53"/>
  <c r="L377" i="53"/>
  <c r="K377" i="53"/>
  <c r="D377" i="53"/>
  <c r="C377" i="53"/>
  <c r="L343" i="45"/>
  <c r="G344" i="45"/>
  <c r="H344" i="45" s="1"/>
  <c r="K344" i="45" s="1"/>
  <c r="F345" i="45"/>
  <c r="A346" i="45"/>
  <c r="B346" i="45" s="1"/>
  <c r="J345" i="45"/>
  <c r="C345" i="45"/>
  <c r="D345" i="45" s="1"/>
  <c r="E345" i="45" s="1"/>
  <c r="I345" i="45"/>
  <c r="B187" i="49"/>
  <c r="J378" i="53" l="1"/>
  <c r="F378" i="53"/>
  <c r="A379" i="53"/>
  <c r="B379" i="53" s="1"/>
  <c r="I378" i="53"/>
  <c r="E378" i="53"/>
  <c r="L378" i="53"/>
  <c r="D378" i="53"/>
  <c r="K378" i="53"/>
  <c r="C378" i="53"/>
  <c r="H378" i="53"/>
  <c r="G378" i="53"/>
  <c r="L344" i="45"/>
  <c r="G345" i="45"/>
  <c r="H345" i="45" s="1"/>
  <c r="K345" i="45" s="1"/>
  <c r="L345" i="45" s="1"/>
  <c r="F346" i="45"/>
  <c r="J346" i="45"/>
  <c r="I346" i="45"/>
  <c r="C346" i="45"/>
  <c r="D346" i="45" s="1"/>
  <c r="E346" i="45" s="1"/>
  <c r="A347" i="45"/>
  <c r="B347" i="45" s="1"/>
  <c r="A188" i="49"/>
  <c r="J379" i="53" l="1"/>
  <c r="F379" i="53"/>
  <c r="A380" i="53"/>
  <c r="B380" i="53" s="1"/>
  <c r="I379" i="53"/>
  <c r="E379" i="53"/>
  <c r="H379" i="53"/>
  <c r="G379" i="53"/>
  <c r="D379" i="53"/>
  <c r="C379" i="53"/>
  <c r="L379" i="53"/>
  <c r="K379" i="53"/>
  <c r="G346" i="45"/>
  <c r="H346" i="45" s="1"/>
  <c r="K346" i="45" s="1"/>
  <c r="L346" i="45" s="1"/>
  <c r="F347" i="45"/>
  <c r="I347" i="45"/>
  <c r="J347" i="45"/>
  <c r="A348" i="45"/>
  <c r="B348" i="45" s="1"/>
  <c r="C347" i="45"/>
  <c r="D347" i="45" s="1"/>
  <c r="E347" i="45" s="1"/>
  <c r="B188" i="49"/>
  <c r="J380" i="53" l="1"/>
  <c r="F380" i="53"/>
  <c r="A381" i="53"/>
  <c r="B381" i="53" s="1"/>
  <c r="I380" i="53"/>
  <c r="E380" i="53"/>
  <c r="L380" i="53"/>
  <c r="D380" i="53"/>
  <c r="K380" i="53"/>
  <c r="C380" i="53"/>
  <c r="H380" i="53"/>
  <c r="G380" i="53"/>
  <c r="G347" i="45"/>
  <c r="H347" i="45" s="1"/>
  <c r="K347" i="45" s="1"/>
  <c r="L347" i="45" s="1"/>
  <c r="F348" i="45"/>
  <c r="A349" i="45"/>
  <c r="B349" i="45" s="1"/>
  <c r="J348" i="45"/>
  <c r="I348" i="45"/>
  <c r="C348" i="45"/>
  <c r="D348" i="45" s="1"/>
  <c r="E348" i="45" s="1"/>
  <c r="A189" i="49"/>
  <c r="J381" i="53" l="1"/>
  <c r="F381" i="53"/>
  <c r="A382" i="53"/>
  <c r="B382" i="53" s="1"/>
  <c r="I381" i="53"/>
  <c r="E381" i="53"/>
  <c r="H381" i="53"/>
  <c r="G381" i="53"/>
  <c r="L381" i="53"/>
  <c r="K381" i="53"/>
  <c r="D381" i="53"/>
  <c r="C381" i="53"/>
  <c r="G348" i="45"/>
  <c r="H348" i="45" s="1"/>
  <c r="K348" i="45" s="1"/>
  <c r="L348" i="45" s="1"/>
  <c r="F349" i="45"/>
  <c r="C349" i="45"/>
  <c r="D349" i="45" s="1"/>
  <c r="E349" i="45" s="1"/>
  <c r="J349" i="45"/>
  <c r="A350" i="45"/>
  <c r="B350" i="45" s="1"/>
  <c r="I349" i="45"/>
  <c r="B189" i="49"/>
  <c r="J382" i="53" l="1"/>
  <c r="F382" i="53"/>
  <c r="A383" i="53"/>
  <c r="B383" i="53" s="1"/>
  <c r="I382" i="53"/>
  <c r="E382" i="53"/>
  <c r="L382" i="53"/>
  <c r="D382" i="53"/>
  <c r="K382" i="53"/>
  <c r="C382" i="53"/>
  <c r="H382" i="53"/>
  <c r="G382" i="53"/>
  <c r="G349" i="45"/>
  <c r="H349" i="45" s="1"/>
  <c r="K349" i="45" s="1"/>
  <c r="L349" i="45" s="1"/>
  <c r="F350" i="45"/>
  <c r="I350" i="45"/>
  <c r="A351" i="45"/>
  <c r="B351" i="45" s="1"/>
  <c r="J350" i="45"/>
  <c r="C350" i="45"/>
  <c r="D350" i="45" s="1"/>
  <c r="E350" i="45" s="1"/>
  <c r="A190" i="49"/>
  <c r="J383" i="53" l="1"/>
  <c r="F383" i="53"/>
  <c r="A384" i="53"/>
  <c r="B384" i="53" s="1"/>
  <c r="I383" i="53"/>
  <c r="E383" i="53"/>
  <c r="H383" i="53"/>
  <c r="G383" i="53"/>
  <c r="D383" i="53"/>
  <c r="C383" i="53"/>
  <c r="L383" i="53"/>
  <c r="K383" i="53"/>
  <c r="G350" i="45"/>
  <c r="H350" i="45" s="1"/>
  <c r="K350" i="45" s="1"/>
  <c r="L350" i="45" s="1"/>
  <c r="F351" i="45"/>
  <c r="A352" i="45"/>
  <c r="B352" i="45" s="1"/>
  <c r="J351" i="45"/>
  <c r="C351" i="45"/>
  <c r="D351" i="45" s="1"/>
  <c r="E351" i="45" s="1"/>
  <c r="I351" i="45"/>
  <c r="B190" i="49"/>
  <c r="J384" i="53" l="1"/>
  <c r="F384" i="53"/>
  <c r="I384" i="53"/>
  <c r="E384" i="53"/>
  <c r="L384" i="53"/>
  <c r="D384" i="53"/>
  <c r="K384" i="53"/>
  <c r="F9" i="53" s="1"/>
  <c r="C384" i="53"/>
  <c r="H384" i="53"/>
  <c r="G384" i="53"/>
  <c r="C9" i="53" s="1"/>
  <c r="G351" i="45"/>
  <c r="H351" i="45" s="1"/>
  <c r="K351" i="45" s="1"/>
  <c r="L351" i="45" s="1"/>
  <c r="A353" i="45"/>
  <c r="B353" i="45" s="1"/>
  <c r="F352" i="45"/>
  <c r="I352" i="45"/>
  <c r="J352" i="45"/>
  <c r="C352" i="45"/>
  <c r="D352" i="45" s="1"/>
  <c r="E352" i="45" s="1"/>
  <c r="A191" i="49"/>
  <c r="L9" i="53" l="1"/>
  <c r="G352" i="45"/>
  <c r="H352" i="45" s="1"/>
  <c r="K352" i="45" s="1"/>
  <c r="L352" i="45" s="1"/>
  <c r="F353" i="45"/>
  <c r="A354" i="45"/>
  <c r="B354" i="45" s="1"/>
  <c r="C353" i="45"/>
  <c r="D353" i="45" s="1"/>
  <c r="E353" i="45" s="1"/>
  <c r="J353" i="45"/>
  <c r="I353" i="45"/>
  <c r="B191" i="49"/>
  <c r="G353" i="45" l="1"/>
  <c r="H353" i="45" s="1"/>
  <c r="J354" i="45"/>
  <c r="A355" i="45"/>
  <c r="B355" i="45" s="1"/>
  <c r="I354" i="45"/>
  <c r="C354" i="45"/>
  <c r="D354" i="45" s="1"/>
  <c r="E354" i="45" s="1"/>
  <c r="F354" i="45"/>
  <c r="K353" i="45"/>
  <c r="L353" i="45" s="1"/>
  <c r="A192" i="49"/>
  <c r="G354" i="45" l="1"/>
  <c r="H354" i="45" s="1"/>
  <c r="K354" i="45" s="1"/>
  <c r="L354" i="45" s="1"/>
  <c r="F355" i="45"/>
  <c r="I355" i="45"/>
  <c r="C355" i="45"/>
  <c r="D355" i="45" s="1"/>
  <c r="E355" i="45" s="1"/>
  <c r="J355" i="45"/>
  <c r="A356" i="45"/>
  <c r="B356" i="45" s="1"/>
  <c r="B192" i="49"/>
  <c r="G355" i="45" l="1"/>
  <c r="H355" i="45" s="1"/>
  <c r="K355" i="45" s="1"/>
  <c r="L355" i="45" s="1"/>
  <c r="C356" i="45"/>
  <c r="D356" i="45" s="1"/>
  <c r="E356" i="45" s="1"/>
  <c r="F356" i="45"/>
  <c r="J356" i="45"/>
  <c r="I356" i="45"/>
  <c r="A357" i="45"/>
  <c r="B357" i="45" s="1"/>
  <c r="A193" i="49"/>
  <c r="G356" i="45" l="1"/>
  <c r="H356" i="45" s="1"/>
  <c r="K356" i="45" s="1"/>
  <c r="L356" i="45" s="1"/>
  <c r="C357" i="45"/>
  <c r="D357" i="45" s="1"/>
  <c r="E357" i="45" s="1"/>
  <c r="J357" i="45"/>
  <c r="A358" i="45"/>
  <c r="B358" i="45" s="1"/>
  <c r="F357" i="45"/>
  <c r="I357" i="45"/>
  <c r="B193" i="49"/>
  <c r="C358" i="45" l="1"/>
  <c r="A359" i="45"/>
  <c r="B359" i="45" s="1"/>
  <c r="J358" i="45"/>
  <c r="I358" i="45"/>
  <c r="F358" i="45"/>
  <c r="D358" i="45"/>
  <c r="E358" i="45" s="1"/>
  <c r="G357" i="45"/>
  <c r="H357" i="45" s="1"/>
  <c r="K357" i="45" s="1"/>
  <c r="L357" i="45" s="1"/>
  <c r="A194" i="49"/>
  <c r="G358" i="45" l="1"/>
  <c r="H358" i="45" s="1"/>
  <c r="K358" i="45" s="1"/>
  <c r="L358" i="45" s="1"/>
  <c r="C359" i="45"/>
  <c r="D359" i="45" s="1"/>
  <c r="E359" i="45" s="1"/>
  <c r="A360" i="45"/>
  <c r="B360" i="45" s="1"/>
  <c r="F359" i="45"/>
  <c r="J359" i="45"/>
  <c r="I359" i="45"/>
  <c r="B194" i="49"/>
  <c r="G359" i="45" l="1"/>
  <c r="H359" i="45" s="1"/>
  <c r="K359" i="45" s="1"/>
  <c r="L359" i="45" s="1"/>
  <c r="F360" i="45"/>
  <c r="I360" i="45"/>
  <c r="A361" i="45"/>
  <c r="B361" i="45" s="1"/>
  <c r="J360" i="45"/>
  <c r="C360" i="45"/>
  <c r="D360" i="45" s="1"/>
  <c r="E360" i="45" s="1"/>
  <c r="A195" i="49"/>
  <c r="G360" i="45" l="1"/>
  <c r="H360" i="45" s="1"/>
  <c r="K360" i="45"/>
  <c r="L360" i="45" s="1"/>
  <c r="F361" i="45"/>
  <c r="A362" i="45"/>
  <c r="B362" i="45" s="1"/>
  <c r="I361" i="45"/>
  <c r="C361" i="45"/>
  <c r="D361" i="45" s="1"/>
  <c r="E361" i="45" s="1"/>
  <c r="J361" i="45"/>
  <c r="B195" i="49"/>
  <c r="G361" i="45" l="1"/>
  <c r="H361" i="45" s="1"/>
  <c r="K361" i="45" s="1"/>
  <c r="L361" i="45" s="1"/>
  <c r="F362" i="45"/>
  <c r="J362" i="45"/>
  <c r="A363" i="45"/>
  <c r="B363" i="45" s="1"/>
  <c r="C362" i="45"/>
  <c r="D362" i="45" s="1"/>
  <c r="E362" i="45" s="1"/>
  <c r="I362" i="45"/>
  <c r="A196" i="49"/>
  <c r="G362" i="45" l="1"/>
  <c r="H362" i="45" s="1"/>
  <c r="K362" i="45" s="1"/>
  <c r="L362" i="45" s="1"/>
  <c r="F363" i="45"/>
  <c r="I363" i="45"/>
  <c r="A364" i="45"/>
  <c r="B364" i="45" s="1"/>
  <c r="J363" i="45"/>
  <c r="C363" i="45"/>
  <c r="D363" i="45" s="1"/>
  <c r="E363" i="45" s="1"/>
  <c r="B196" i="49"/>
  <c r="G363" i="45" l="1"/>
  <c r="H363" i="45" s="1"/>
  <c r="K363" i="45" s="1"/>
  <c r="L363" i="45" s="1"/>
  <c r="F364" i="45"/>
  <c r="I364" i="45"/>
  <c r="A365" i="45"/>
  <c r="B365" i="45" s="1"/>
  <c r="J364" i="45"/>
  <c r="C364" i="45"/>
  <c r="D364" i="45" s="1"/>
  <c r="E364" i="45" s="1"/>
  <c r="A197" i="49"/>
  <c r="G364" i="45" l="1"/>
  <c r="H364" i="45" s="1"/>
  <c r="K364" i="45" s="1"/>
  <c r="L364" i="45" s="1"/>
  <c r="A366" i="45"/>
  <c r="B366" i="45" s="1"/>
  <c r="F365" i="45"/>
  <c r="I365" i="45"/>
  <c r="J365" i="45"/>
  <c r="C365" i="45"/>
  <c r="D365" i="45" s="1"/>
  <c r="E365" i="45" s="1"/>
  <c r="B197" i="49"/>
  <c r="G365" i="45" l="1"/>
  <c r="H365" i="45" s="1"/>
  <c r="K365" i="45" s="1"/>
  <c r="L365" i="45" s="1"/>
  <c r="J366" i="45"/>
  <c r="A367" i="45"/>
  <c r="B367" i="45" s="1"/>
  <c r="F366" i="45"/>
  <c r="I366" i="45"/>
  <c r="C366" i="45"/>
  <c r="D366" i="45" s="1"/>
  <c r="E366" i="45" s="1"/>
  <c r="A198" i="49"/>
  <c r="F367" i="45" l="1"/>
  <c r="C367" i="45"/>
  <c r="D367" i="45" s="1"/>
  <c r="E367" i="45" s="1"/>
  <c r="J367" i="45"/>
  <c r="I367" i="45"/>
  <c r="A368" i="45"/>
  <c r="B368" i="45" s="1"/>
  <c r="G366" i="45"/>
  <c r="H366" i="45" s="1"/>
  <c r="K366" i="45" s="1"/>
  <c r="L366" i="45" s="1"/>
  <c r="B198" i="49"/>
  <c r="G367" i="45" l="1"/>
  <c r="H367" i="45" s="1"/>
  <c r="K367" i="45" s="1"/>
  <c r="L367" i="45" s="1"/>
  <c r="F368" i="45"/>
  <c r="I368" i="45"/>
  <c r="J368" i="45"/>
  <c r="C368" i="45"/>
  <c r="D368" i="45" s="1"/>
  <c r="E368" i="45" s="1"/>
  <c r="A369" i="45"/>
  <c r="B369" i="45" s="1"/>
  <c r="A199" i="49"/>
  <c r="G368" i="45" l="1"/>
  <c r="H368" i="45" s="1"/>
  <c r="K368" i="45" s="1"/>
  <c r="L368" i="45" s="1"/>
  <c r="J369" i="45"/>
  <c r="I369" i="45"/>
  <c r="F369" i="45"/>
  <c r="A370" i="45"/>
  <c r="B370" i="45" s="1"/>
  <c r="C369" i="45"/>
  <c r="D369" i="45" s="1"/>
  <c r="E369" i="45" s="1"/>
  <c r="B199" i="49"/>
  <c r="F370" i="45" l="1"/>
  <c r="I370" i="45"/>
  <c r="J370" i="45"/>
  <c r="A371" i="45"/>
  <c r="B371" i="45" s="1"/>
  <c r="C370" i="45"/>
  <c r="D370" i="45" s="1"/>
  <c r="E370" i="45" s="1"/>
  <c r="G369" i="45"/>
  <c r="H369" i="45" s="1"/>
  <c r="K369" i="45" s="1"/>
  <c r="L369" i="45" s="1"/>
  <c r="A200" i="49"/>
  <c r="G370" i="45" l="1"/>
  <c r="H370" i="45" s="1"/>
  <c r="K370" i="45" s="1"/>
  <c r="L370" i="45" s="1"/>
  <c r="J371" i="45"/>
  <c r="I371" i="45"/>
  <c r="F371" i="45"/>
  <c r="A372" i="45"/>
  <c r="B372" i="45" s="1"/>
  <c r="A373" i="45" s="1"/>
  <c r="B373" i="45" s="1"/>
  <c r="C371" i="45"/>
  <c r="D371" i="45" s="1"/>
  <c r="E371" i="45" s="1"/>
  <c r="B200" i="49"/>
  <c r="I373" i="45" l="1"/>
  <c r="C373" i="45"/>
  <c r="D373" i="45" s="1"/>
  <c r="E373" i="45" s="1"/>
  <c r="F373" i="45"/>
  <c r="J373" i="45"/>
  <c r="A374" i="45"/>
  <c r="B374" i="45" s="1"/>
  <c r="G371" i="45"/>
  <c r="H371" i="45" s="1"/>
  <c r="K371" i="45" s="1"/>
  <c r="L371" i="45" s="1"/>
  <c r="F372" i="45"/>
  <c r="J372" i="45"/>
  <c r="I372" i="45"/>
  <c r="C372" i="45"/>
  <c r="D372" i="45" s="1"/>
  <c r="E372" i="45" s="1"/>
  <c r="A201" i="49"/>
  <c r="G372" i="45" l="1"/>
  <c r="G373" i="45"/>
  <c r="I374" i="45"/>
  <c r="C374" i="45"/>
  <c r="D374" i="45" s="1"/>
  <c r="E374" i="45" s="1"/>
  <c r="A375" i="45"/>
  <c r="B375" i="45" s="1"/>
  <c r="F374" i="45"/>
  <c r="J374" i="45"/>
  <c r="H372" i="45"/>
  <c r="K372" i="45" s="1"/>
  <c r="B201" i="49"/>
  <c r="G374" i="45" l="1"/>
  <c r="H373" i="45"/>
  <c r="K373" i="45" s="1"/>
  <c r="I375" i="45"/>
  <c r="C375" i="45"/>
  <c r="D375" i="45" s="1"/>
  <c r="E375" i="45" s="1"/>
  <c r="J375" i="45"/>
  <c r="A376" i="45"/>
  <c r="B376" i="45" s="1"/>
  <c r="F375" i="45"/>
  <c r="L372" i="45"/>
  <c r="A202" i="49"/>
  <c r="G375" i="45" l="1"/>
  <c r="I376" i="45"/>
  <c r="C376" i="45"/>
  <c r="D376" i="45" s="1"/>
  <c r="E376" i="45" s="1"/>
  <c r="A377" i="45"/>
  <c r="B377" i="45" s="1"/>
  <c r="F376" i="45"/>
  <c r="J376" i="45"/>
  <c r="L373" i="45"/>
  <c r="H374" i="45"/>
  <c r="K374" i="45" s="1"/>
  <c r="B202" i="49"/>
  <c r="L374" i="45" l="1"/>
  <c r="G376" i="45"/>
  <c r="I377" i="45"/>
  <c r="C377" i="45"/>
  <c r="D377" i="45" s="1"/>
  <c r="E377" i="45" s="1"/>
  <c r="J377" i="45"/>
  <c r="A378" i="45"/>
  <c r="B378" i="45" s="1"/>
  <c r="F377" i="45"/>
  <c r="H375" i="45"/>
  <c r="K375" i="45" s="1"/>
  <c r="A203" i="49"/>
  <c r="L375" i="45" l="1"/>
  <c r="I378" i="45"/>
  <c r="C378" i="45"/>
  <c r="D378" i="45" s="1"/>
  <c r="E378" i="45" s="1"/>
  <c r="F378" i="45"/>
  <c r="A379" i="45"/>
  <c r="B379" i="45" s="1"/>
  <c r="J378" i="45"/>
  <c r="H376" i="45"/>
  <c r="K376" i="45" s="1"/>
  <c r="G377" i="45"/>
  <c r="B203" i="49"/>
  <c r="H377" i="45" l="1"/>
  <c r="K377" i="45" s="1"/>
  <c r="L376" i="45"/>
  <c r="G378" i="45"/>
  <c r="I379" i="45"/>
  <c r="C379" i="45"/>
  <c r="D379" i="45" s="1"/>
  <c r="E379" i="45" s="1"/>
  <c r="F379" i="45"/>
  <c r="A380" i="45"/>
  <c r="B380" i="45" s="1"/>
  <c r="J379" i="45"/>
  <c r="A204" i="49"/>
  <c r="L377" i="45" l="1"/>
  <c r="I380" i="45"/>
  <c r="C380" i="45"/>
  <c r="D380" i="45" s="1"/>
  <c r="E380" i="45" s="1"/>
  <c r="F380" i="45"/>
  <c r="A381" i="45"/>
  <c r="B381" i="45" s="1"/>
  <c r="J380" i="45"/>
  <c r="H378" i="45"/>
  <c r="K378" i="45" s="1"/>
  <c r="G379" i="45"/>
  <c r="B204" i="49"/>
  <c r="H379" i="45" l="1"/>
  <c r="K379" i="45" s="1"/>
  <c r="L378" i="45"/>
  <c r="G380" i="45"/>
  <c r="I381" i="45"/>
  <c r="C381" i="45"/>
  <c r="D381" i="45" s="1"/>
  <c r="E381" i="45" s="1"/>
  <c r="A382" i="45"/>
  <c r="B382" i="45" s="1"/>
  <c r="J381" i="45"/>
  <c r="F381" i="45"/>
  <c r="A205" i="49"/>
  <c r="H380" i="45" l="1"/>
  <c r="K380" i="45" s="1"/>
  <c r="L379" i="45"/>
  <c r="L380" i="45" s="1"/>
  <c r="G381" i="45"/>
  <c r="I382" i="45"/>
  <c r="J382" i="45"/>
  <c r="A383" i="45"/>
  <c r="B383" i="45" s="1"/>
  <c r="F382" i="45"/>
  <c r="C382" i="45"/>
  <c r="D382" i="45" s="1"/>
  <c r="E382" i="45" s="1"/>
  <c r="B205" i="49"/>
  <c r="G382" i="45" l="1"/>
  <c r="I383" i="45"/>
  <c r="F383" i="45"/>
  <c r="C383" i="45"/>
  <c r="D383" i="45" s="1"/>
  <c r="E383" i="45" s="1"/>
  <c r="J383" i="45"/>
  <c r="H381" i="45"/>
  <c r="K381" i="45" s="1"/>
  <c r="A206" i="49"/>
  <c r="G383" i="45" l="1"/>
  <c r="C8" i="45" s="1"/>
  <c r="L381" i="45"/>
  <c r="H382" i="45"/>
  <c r="K382" i="45" s="1"/>
  <c r="B206" i="49"/>
  <c r="L382" i="45" l="1"/>
  <c r="H383" i="45"/>
  <c r="K383" i="45" s="1"/>
  <c r="A207" i="49"/>
  <c r="L383" i="45" l="1"/>
  <c r="F8" i="45"/>
  <c r="L8" i="45" s="1"/>
  <c r="B207" i="49"/>
  <c r="A208" i="49" l="1"/>
  <c r="B208" i="49" l="1"/>
  <c r="A209" i="49" l="1"/>
  <c r="B209" i="49" l="1"/>
  <c r="A210" i="49" l="1"/>
  <c r="B210" i="49" l="1"/>
  <c r="A211" i="49" l="1"/>
  <c r="B211" i="49" l="1"/>
  <c r="A212" i="49" l="1"/>
  <c r="B212" i="49" l="1"/>
  <c r="A213" i="49" l="1"/>
  <c r="B213" i="49" l="1"/>
  <c r="A214" i="49" l="1"/>
  <c r="B214" i="49" l="1"/>
  <c r="A215" i="49" l="1"/>
  <c r="B215" i="49" l="1"/>
  <c r="A216" i="49" l="1"/>
  <c r="B216" i="49" l="1"/>
  <c r="A217" i="49" l="1"/>
  <c r="B217" i="49" l="1"/>
  <c r="A218" i="49" l="1"/>
  <c r="B218" i="49" l="1"/>
  <c r="A219" i="49" l="1"/>
  <c r="B219" i="49" l="1"/>
  <c r="A220" i="49" l="1"/>
  <c r="B220" i="49" l="1"/>
  <c r="A221" i="49" l="1"/>
  <c r="B221" i="49" l="1"/>
  <c r="A222" i="49" l="1"/>
  <c r="B222" i="49" l="1"/>
  <c r="A223" i="49" l="1"/>
  <c r="B223" i="49" l="1"/>
  <c r="A224" i="49" l="1"/>
  <c r="B224" i="49" l="1"/>
  <c r="A225" i="49" l="1"/>
  <c r="B225" i="49" l="1"/>
  <c r="A226" i="49" l="1"/>
  <c r="B226" i="49" l="1"/>
  <c r="A227" i="49" l="1"/>
  <c r="B227" i="49" l="1"/>
  <c r="A228" i="49" l="1"/>
  <c r="B228" i="49" l="1"/>
  <c r="A229" i="49" l="1"/>
  <c r="B229" i="49" l="1"/>
  <c r="A230" i="49" l="1"/>
  <c r="B230" i="49" l="1"/>
  <c r="A231" i="49" l="1"/>
  <c r="B231" i="49" l="1"/>
  <c r="A232" i="49" l="1"/>
  <c r="B232" i="49" l="1"/>
  <c r="A233" i="49" l="1"/>
  <c r="B233" i="49" l="1"/>
  <c r="A234" i="49" l="1"/>
  <c r="B234" i="49" l="1"/>
  <c r="A235" i="49" l="1"/>
  <c r="B235" i="49" l="1"/>
  <c r="A236" i="49" l="1"/>
  <c r="B236" i="49" l="1"/>
  <c r="A237" i="49" l="1"/>
  <c r="B237" i="49" l="1"/>
  <c r="A238" i="49" l="1"/>
  <c r="B238" i="49" l="1"/>
  <c r="A239" i="49" l="1"/>
  <c r="B239" i="49" l="1"/>
  <c r="A240" i="49" l="1"/>
  <c r="B240" i="49" l="1"/>
  <c r="A241" i="49" l="1"/>
  <c r="B241" i="49" l="1"/>
  <c r="A242" i="49" l="1"/>
  <c r="B242" i="49" l="1"/>
  <c r="A243" i="49" l="1"/>
  <c r="B243" i="49" l="1"/>
  <c r="A244" i="49" l="1"/>
  <c r="B244" i="49" l="1"/>
  <c r="A245" i="49" l="1"/>
  <c r="B245" i="49" l="1"/>
  <c r="A246" i="49" l="1"/>
  <c r="B246" i="49" l="1"/>
  <c r="A247" i="49" l="1"/>
  <c r="B247" i="49" l="1"/>
  <c r="A248" i="49" l="1"/>
  <c r="B248" i="49" l="1"/>
  <c r="A249" i="49" l="1"/>
  <c r="B249" i="49" l="1"/>
  <c r="A250" i="49" l="1"/>
  <c r="B250" i="49" l="1"/>
  <c r="A251" i="49" l="1"/>
  <c r="B251" i="49" l="1"/>
  <c r="A252" i="49" l="1"/>
  <c r="B252" i="49" l="1"/>
  <c r="A253" i="49" l="1"/>
  <c r="B253" i="49" l="1"/>
  <c r="A254" i="49" l="1"/>
  <c r="B254" i="49" l="1"/>
  <c r="A255" i="49" l="1"/>
  <c r="B255" i="49" l="1"/>
  <c r="A256" i="49" l="1"/>
  <c r="B256" i="49" l="1"/>
  <c r="A257" i="49" l="1"/>
  <c r="B257" i="49" l="1"/>
  <c r="A258" i="49" l="1"/>
  <c r="B258" i="49" l="1"/>
  <c r="A259" i="49" l="1"/>
  <c r="B259" i="49" l="1"/>
  <c r="A260" i="49" l="1"/>
  <c r="B260" i="49" l="1"/>
  <c r="A261" i="49" l="1"/>
  <c r="B261" i="49" l="1"/>
  <c r="A262" i="49" l="1"/>
  <c r="B262" i="49" l="1"/>
  <c r="A263" i="49" l="1"/>
  <c r="B263" i="49" l="1"/>
  <c r="A264" i="49" l="1"/>
  <c r="C263" i="49"/>
  <c r="F263" i="49" s="1"/>
  <c r="B264" i="49" l="1"/>
  <c r="A265" i="49" l="1"/>
  <c r="C264" i="49"/>
  <c r="F264" i="49" s="1"/>
  <c r="B265" i="49" l="1"/>
  <c r="A266" i="49" l="1"/>
  <c r="C265" i="49"/>
  <c r="F265" i="49" s="1"/>
  <c r="B266" i="49" l="1"/>
  <c r="A267" i="49" l="1"/>
  <c r="C266" i="49"/>
  <c r="F266" i="49" s="1"/>
  <c r="B267" i="49" l="1"/>
  <c r="A268" i="49" l="1"/>
  <c r="C267" i="49"/>
  <c r="F267" i="49" s="1"/>
  <c r="B268" i="49" l="1"/>
  <c r="A269" i="49" l="1"/>
  <c r="C268" i="49"/>
  <c r="F268" i="49" s="1"/>
  <c r="B269" i="49" l="1"/>
  <c r="A270" i="49" l="1"/>
  <c r="C269" i="49"/>
  <c r="F269" i="49" s="1"/>
  <c r="B270" i="49" l="1"/>
  <c r="A271" i="49" l="1"/>
  <c r="C270" i="49"/>
  <c r="F270" i="49" s="1"/>
  <c r="B271" i="49" l="1"/>
  <c r="A272" i="49" l="1"/>
  <c r="C271" i="49"/>
  <c r="F271" i="49" s="1"/>
  <c r="B272" i="49" l="1"/>
  <c r="A273" i="49" l="1"/>
  <c r="C272" i="49"/>
  <c r="F272" i="49" s="1"/>
  <c r="B273" i="49" l="1"/>
  <c r="A274" i="49" l="1"/>
  <c r="C273" i="49"/>
  <c r="F273" i="49" s="1"/>
  <c r="B274" i="49" l="1"/>
  <c r="A275" i="49" l="1"/>
  <c r="C274" i="49"/>
  <c r="F274" i="49" s="1"/>
  <c r="B275" i="49" l="1"/>
  <c r="A276" i="49" l="1"/>
  <c r="C275" i="49"/>
  <c r="F275" i="49" s="1"/>
  <c r="B276" i="49" l="1"/>
  <c r="C276" i="49" l="1"/>
  <c r="F276" i="49" s="1"/>
</calcChain>
</file>

<file path=xl/sharedStrings.xml><?xml version="1.0" encoding="utf-8"?>
<sst xmlns="http://schemas.openxmlformats.org/spreadsheetml/2006/main" count="296" uniqueCount="240">
  <si>
    <t>Año</t>
  </si>
  <si>
    <t>IPC 2008 SERIE EMPALME</t>
  </si>
  <si>
    <t>SMLV Urbano</t>
  </si>
  <si>
    <t>SMLM Rural</t>
  </si>
  <si>
    <t>Norma salario mínimo</t>
  </si>
  <si>
    <t>Rige SMLM desde</t>
  </si>
  <si>
    <t>Dec. 3871/1949</t>
  </si>
  <si>
    <t>Dec.2214/1956</t>
  </si>
  <si>
    <t>Dec. 1090/1960</t>
  </si>
  <si>
    <t>Dec. 2834/1961</t>
  </si>
  <si>
    <t>Dec. 236/1963</t>
  </si>
  <si>
    <t>Dec. 1233/1969</t>
  </si>
  <si>
    <t>Dec. 577/1972</t>
  </si>
  <si>
    <t>Dec. 2680/1973</t>
  </si>
  <si>
    <t>Dec. 2394/1974</t>
  </si>
  <si>
    <t>Dec. 1623/1976</t>
  </si>
  <si>
    <t>Dec. 2371/1977</t>
  </si>
  <si>
    <t>Dec. 2831/1978</t>
  </si>
  <si>
    <t>Dec. 3189/1979</t>
  </si>
  <si>
    <t>Dec. 3463/1980</t>
  </si>
  <si>
    <t>Dec. 3687/1981</t>
  </si>
  <si>
    <t>Dec. 3713/1982</t>
  </si>
  <si>
    <t>Dec. 3503/1983</t>
  </si>
  <si>
    <t>Dec. 3754/1985</t>
  </si>
  <si>
    <t>Dec. 3732/1986</t>
  </si>
  <si>
    <t>Dec. 2545/1987</t>
  </si>
  <si>
    <t>Dec. 2262/1988</t>
  </si>
  <si>
    <t>Dec. 3000/1989</t>
  </si>
  <si>
    <t>Dec. 3074/1990</t>
  </si>
  <si>
    <t>Dec. 2867/1991</t>
  </si>
  <si>
    <t>Dec. 2061/1992</t>
  </si>
  <si>
    <t xml:space="preserve">Dec. 2548/1993 </t>
  </si>
  <si>
    <t>Dec. 2872/1994</t>
  </si>
  <si>
    <t>Dec. 2310/1995</t>
  </si>
  <si>
    <t>Dec. 2334/1996</t>
  </si>
  <si>
    <t>Dec. 3106/1997</t>
  </si>
  <si>
    <t>Dec. 2560/1998</t>
  </si>
  <si>
    <t>Dec. 2647/1999</t>
  </si>
  <si>
    <t>Dec. 2579/2000</t>
  </si>
  <si>
    <t>Dec. 2910/2001</t>
  </si>
  <si>
    <t>Dec. 3232/2002</t>
  </si>
  <si>
    <t>Dec. 3770/2003</t>
  </si>
  <si>
    <t>Dec. 4360/2004</t>
  </si>
  <si>
    <t>Dec. 4686/2005</t>
  </si>
  <si>
    <t>Dec. 4580/2006</t>
  </si>
  <si>
    <t>Auxilio Tte.</t>
  </si>
  <si>
    <t>Salario mínimo</t>
  </si>
  <si>
    <t>Auxilio de transporte</t>
  </si>
  <si>
    <t>TRIBUNAL SUPERIOR DE BUGA</t>
  </si>
  <si>
    <t>EXPEDIENTE:</t>
  </si>
  <si>
    <t>DEMANDANTE:</t>
  </si>
  <si>
    <t>DEMANDADO:</t>
  </si>
  <si>
    <t>WILLIAM GERARDO OSORIO ALVARADO</t>
  </si>
  <si>
    <t>TOTALES</t>
  </si>
  <si>
    <t>SALARIO</t>
  </si>
  <si>
    <t>TOTAL</t>
  </si>
  <si>
    <t>Profesional Universitario Grado 12</t>
  </si>
  <si>
    <t>OFICINA DE LIQUIDACIONES</t>
  </si>
  <si>
    <t>Dec. 2209 - 2210/2016</t>
  </si>
  <si>
    <t>DESPACHO:</t>
  </si>
  <si>
    <t>PERIODO</t>
  </si>
  <si>
    <t>Inicio</t>
  </si>
  <si>
    <t>Final</t>
  </si>
  <si>
    <t>DESDE:</t>
  </si>
  <si>
    <t>HASTA:</t>
  </si>
  <si>
    <t>SALARIO PERIODO</t>
  </si>
  <si>
    <t>Para indexación se toma como fecha final, la de la sentencia No.016 del 30/03/2017 Folio 191</t>
  </si>
  <si>
    <t>Dec. 2269 - 2270/2017</t>
  </si>
  <si>
    <t>Dec. 2451 - 2452/2018</t>
  </si>
  <si>
    <t>LIQUIDACION DESDE:</t>
  </si>
  <si>
    <t>FECHA LIQUIDACION:</t>
  </si>
  <si>
    <t>TOTAL APORTES:</t>
  </si>
  <si>
    <t>INTERESES:</t>
  </si>
  <si>
    <t>TOTAL:</t>
  </si>
  <si>
    <t>DIAS COTIZACION</t>
  </si>
  <si>
    <t>IBC</t>
  </si>
  <si>
    <t>Saldo Acumulado</t>
  </si>
  <si>
    <t xml:space="preserve">Días </t>
  </si>
  <si>
    <t>Tasa mora mes</t>
  </si>
  <si>
    <t>Interes mora mes</t>
  </si>
  <si>
    <t>Interes Acumulado</t>
  </si>
  <si>
    <t>mora</t>
  </si>
  <si>
    <t>HISTORICO INTERES BANCARIO Y MAXIMO USURA</t>
  </si>
  <si>
    <t>INTERES CTE</t>
  </si>
  <si>
    <t>MAXIMA LEGAL MORA</t>
  </si>
  <si>
    <t>MORA MES</t>
  </si>
  <si>
    <t>PERIODOS (DD/MM/AA)</t>
  </si>
  <si>
    <t xml:space="preserve">Salario </t>
  </si>
  <si>
    <t>del rango</t>
  </si>
  <si>
    <t>DESDE</t>
  </si>
  <si>
    <t>HASTA</t>
  </si>
  <si>
    <t>Mínimo</t>
  </si>
  <si>
    <t>Juzgado Civil - Laboral del Circuito de Sevilla</t>
  </si>
  <si>
    <t>76736-31-03-001-2019-00066-00</t>
  </si>
  <si>
    <t>Santiago Martínez</t>
  </si>
  <si>
    <t>Elizabeth Cadavid Suárez</t>
  </si>
  <si>
    <t>Dec. 2360 - 2361/2019</t>
  </si>
  <si>
    <t>% Incremento</t>
  </si>
  <si>
    <t>Dec. 1785 - 1786/2020</t>
  </si>
  <si>
    <t>PROMEDIO SALARIAL POR AÑO</t>
  </si>
  <si>
    <t>BONIFICACION</t>
  </si>
  <si>
    <t>TIEMPO SUPLEMENTARO</t>
  </si>
  <si>
    <t>Valor aportes pension</t>
  </si>
  <si>
    <t>Valor aportes salud</t>
  </si>
  <si>
    <t>% Aportes Salud</t>
  </si>
  <si>
    <t>% Aportes pensión</t>
  </si>
  <si>
    <t>RIESGOS LABORALES A.R.L.</t>
  </si>
  <si>
    <t>NIVEL DE RIESGO</t>
  </si>
  <si>
    <t>%</t>
  </si>
  <si>
    <t>Aporte %</t>
  </si>
  <si>
    <t>Aporte $</t>
  </si>
  <si>
    <t>1. Pensión</t>
  </si>
  <si>
    <t>2. Salud</t>
  </si>
  <si>
    <t>CALCULO ACTUARIAL DE INTERESES MORATORIOS DE COTIZACIONES IMPAGAS AL SISTEMA DE SEGURIDAD SOCIAL</t>
  </si>
  <si>
    <t>TRIBUNAL SUPERIOR DE MEDELLIN</t>
  </si>
  <si>
    <t>Dec. 1724 - 1725/2021</t>
  </si>
  <si>
    <t>CARLOS MARIO ACEVEDO LASERNA</t>
  </si>
  <si>
    <t>INTERES BANCARIO</t>
  </si>
  <si>
    <t>TASAS DE INTERES</t>
  </si>
  <si>
    <t>FECHA</t>
  </si>
  <si>
    <t>VIGENCIA</t>
  </si>
  <si>
    <t>USURA CONSUMO</t>
  </si>
  <si>
    <t>USURA</t>
  </si>
  <si>
    <t>R2476</t>
  </si>
  <si>
    <t>R0487</t>
  </si>
  <si>
    <t>R1047</t>
  </si>
  <si>
    <t>R1684</t>
  </si>
  <si>
    <t>R2336</t>
  </si>
  <si>
    <t>R465</t>
  </si>
  <si>
    <t>R984</t>
  </si>
  <si>
    <t>R1528</t>
  </si>
  <si>
    <t>R2200</t>
  </si>
  <si>
    <t>R0605</t>
  </si>
  <si>
    <t>R1192</t>
  </si>
  <si>
    <t>R1779</t>
  </si>
  <si>
    <t>R2372</t>
  </si>
  <si>
    <t>R503</t>
  </si>
  <si>
    <t>R1041</t>
  </si>
  <si>
    <t>R1707</t>
  </si>
  <si>
    <t>R2359</t>
  </si>
  <si>
    <t>R369</t>
  </si>
  <si>
    <t>R913</t>
  </si>
  <si>
    <t>R1341</t>
  </si>
  <si>
    <t>R1788</t>
  </si>
  <si>
    <t>R0334</t>
  </si>
  <si>
    <t>31/06/2016</t>
  </si>
  <si>
    <t>R0811</t>
  </si>
  <si>
    <t>R1233</t>
  </si>
  <si>
    <t>R1612</t>
  </si>
  <si>
    <t>R0488</t>
  </si>
  <si>
    <t>R0907</t>
  </si>
  <si>
    <t>R1298</t>
  </si>
  <si>
    <t>R1447</t>
  </si>
  <si>
    <t>R1619</t>
  </si>
  <si>
    <t>R1890</t>
  </si>
  <si>
    <t>20.69%</t>
  </si>
  <si>
    <t>R131</t>
  </si>
  <si>
    <t>R259</t>
  </si>
  <si>
    <t>R398</t>
  </si>
  <si>
    <t>R527</t>
  </si>
  <si>
    <t>R687</t>
  </si>
  <si>
    <t>R820</t>
  </si>
  <si>
    <t>R954</t>
  </si>
  <si>
    <t>R1112</t>
  </si>
  <si>
    <t>R1294</t>
  </si>
  <si>
    <t>19.63%</t>
  </si>
  <si>
    <t>36.72%</t>
  </si>
  <si>
    <t>R1521</t>
  </si>
  <si>
    <t>R1708</t>
  </si>
  <si>
    <t>R1872</t>
  </si>
  <si>
    <t>R0111</t>
  </si>
  <si>
    <t>R0263</t>
  </si>
  <si>
    <t>R0389</t>
  </si>
  <si>
    <t>R0574</t>
  </si>
  <si>
    <t>R0697</t>
  </si>
  <si>
    <t>R0829</t>
  </si>
  <si>
    <t>R1018</t>
  </si>
  <si>
    <t>R1145</t>
  </si>
  <si>
    <t>R1293</t>
  </si>
  <si>
    <t>R1474</t>
  </si>
  <si>
    <t>R1768</t>
  </si>
  <si>
    <t>R0094</t>
  </si>
  <si>
    <t>R0205</t>
  </si>
  <si>
    <t>R0351</t>
  </si>
  <si>
    <t>R0437</t>
  </si>
  <si>
    <t>R0505</t>
  </si>
  <si>
    <t>R0685</t>
  </si>
  <si>
    <t>R0769</t>
  </si>
  <si>
    <t>R0869</t>
  </si>
  <si>
    <t>R0947</t>
  </si>
  <si>
    <t>R1034</t>
  </si>
  <si>
    <t>R1215</t>
  </si>
  <si>
    <t>R064</t>
  </si>
  <si>
    <t>R0161</t>
  </si>
  <si>
    <t>R0305</t>
  </si>
  <si>
    <t>R0407</t>
  </si>
  <si>
    <t>R0509</t>
  </si>
  <si>
    <t>R0622</t>
  </si>
  <si>
    <t>R0804</t>
  </si>
  <si>
    <t>R0931</t>
  </si>
  <si>
    <t>R1095</t>
  </si>
  <si>
    <t>R1259</t>
  </si>
  <si>
    <t>R1405</t>
  </si>
  <si>
    <t>R1597</t>
  </si>
  <si>
    <t>R0143</t>
  </si>
  <si>
    <t>R0256</t>
  </si>
  <si>
    <t>R0382</t>
  </si>
  <si>
    <t>R0498</t>
  </si>
  <si>
    <t>R0617</t>
  </si>
  <si>
    <t>R0801</t>
  </si>
  <si>
    <t>R0973</t>
  </si>
  <si>
    <t>R1126</t>
  </si>
  <si>
    <t>R1327</t>
  </si>
  <si>
    <t>R1537</t>
  </si>
  <si>
    <t>R1715</t>
  </si>
  <si>
    <t>R1968</t>
  </si>
  <si>
    <t>R0100</t>
  </si>
  <si>
    <t>R0236</t>
  </si>
  <si>
    <t>RESOLUCION</t>
  </si>
  <si>
    <t>EXPEDICION</t>
  </si>
  <si>
    <t>INTERES</t>
  </si>
  <si>
    <t>CONSUMO ORDINARIO</t>
  </si>
  <si>
    <t>INTERES DE</t>
  </si>
  <si>
    <t>MICROCREDITO</t>
  </si>
  <si>
    <t>ORDINARIO</t>
  </si>
  <si>
    <t>HISTORICO</t>
  </si>
  <si>
    <t>DESDE EL 2011</t>
  </si>
  <si>
    <t xml:space="preserve">TRIBUNAL SUPERIOR DE MEDELLIN </t>
  </si>
  <si>
    <t>REALIZÓ</t>
  </si>
  <si>
    <t xml:space="preserve">SALARIO DEVENGADO </t>
  </si>
  <si>
    <t xml:space="preserve">SALARIO REPORTADO PARA COTIZACION EN SALUD Y PENSION </t>
  </si>
  <si>
    <t>DIFERENCIA</t>
  </si>
  <si>
    <t>Los extractos bancarios aparecen desde la pagina 70 de 106</t>
  </si>
  <si>
    <t>digital Anexos Demanda.</t>
  </si>
  <si>
    <t xml:space="preserve">Los meses con ausencia de valor, no tenian soporte de extracto bancario o </t>
  </si>
  <si>
    <r>
      <rPr>
        <b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Los valores para los  salarios devengados fueron tomados del archivo </t>
    </r>
  </si>
  <si>
    <t>colillas de pago.</t>
  </si>
  <si>
    <t>05088-31-05-001-2019-00022-01</t>
  </si>
  <si>
    <t>CINDY ESTEFANIA CORREA MANCO</t>
  </si>
  <si>
    <t>EVER DUQUE MONTOYA Y OTRO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</si>
</sst>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3" formatCode="_-* #,##0.00_-;\-* #,##0.00_-;_-* &quot;-&quot;??_-;_-@_-"/>
    <numFmt numFmtId="164" formatCode="&quot;$&quot;\ #,##0_);\(&quot;$&quot;\ #,##0\)"/>
    <numFmt numFmtId="165" formatCode="&quot;$&quot;\ #,##0_);[Red]\(&quot;$&quot;\ #,##0\)"/>
    <numFmt numFmtId="166" formatCode="&quot;$&quot;\ #,##0.00_);[Red]\(&quot;$&quot;\ #,##0.00\)"/>
    <numFmt numFmtId="167" formatCode="_(&quot;$&quot;\ * #,##0.00_);_(&quot;$&quot;\ * \(#,##0.00\);_(&quot;$&quot;\ * &quot;-&quot;??_);_(@_)"/>
    <numFmt numFmtId="168" formatCode="_(* #,##0.00_);_(* \(#,##0.00\);_(* &quot;-&quot;??_);_(@_)"/>
    <numFmt numFmtId="169" formatCode="_(* #,##0_);_(* \(#,##0\);_(* &quot;-&quot;??_);_(@_)"/>
    <numFmt numFmtId="170" formatCode="&quot;$&quot;\ #,##0.00"/>
    <numFmt numFmtId="171" formatCode="&quot;$&quot;\ #,##0"/>
    <numFmt numFmtId="172" formatCode="0.0000%"/>
    <numFmt numFmtId="173" formatCode="#,##0.00000"/>
    <numFmt numFmtId="174" formatCode="_(&quot;C$&quot;* #,##0.00_);_(&quot;C$&quot;* \(#,##0.00\);_(&quot;C$&quot;* &quot;-&quot;??_);_(@_)"/>
    <numFmt numFmtId="175" formatCode="0.000%"/>
    <numFmt numFmtId="176" formatCode="[$-240A]d\ mmm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rgb="FF000000"/>
      <name val="Verdana"/>
      <family val="2"/>
    </font>
    <font>
      <b/>
      <sz val="9"/>
      <color rgb="FF000000"/>
      <name val="Verdan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rgb="FF000000"/>
      <name val="Times New Roman"/>
      <family val="1"/>
    </font>
    <font>
      <b/>
      <sz val="14"/>
      <color rgb="FF4F9DC3"/>
      <name val="Calibri"/>
      <family val="2"/>
    </font>
    <font>
      <b/>
      <sz val="11"/>
      <color rgb="FFFFFFFF"/>
      <name val="Times New Roman"/>
      <family val="1"/>
    </font>
    <font>
      <sz val="11"/>
      <color rgb="FF000000"/>
      <name val="Calibri"/>
      <family val="2"/>
    </font>
    <font>
      <b/>
      <sz val="11"/>
      <color rgb="FF000000"/>
      <name val="Times New Roman"/>
      <family val="1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</patternFill>
    </fill>
    <fill>
      <patternFill patternType="solid">
        <fgColor rgb="FFF2F5F9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4F9DC3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168" fontId="12" fillId="0" borderId="0" applyFont="0" applyFill="0" applyBorder="0" applyAlignment="0" applyProtection="0"/>
    <xf numFmtId="174" fontId="11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169" fontId="1" fillId="0" borderId="0" xfId="1" applyNumberFormat="1" applyFont="1"/>
    <xf numFmtId="166" fontId="0" fillId="0" borderId="0" xfId="0" applyNumberFormat="1"/>
    <xf numFmtId="14" fontId="0" fillId="0" borderId="0" xfId="0" applyNumberFormat="1"/>
    <xf numFmtId="169" fontId="1" fillId="0" borderId="0" xfId="1" applyNumberFormat="1" applyFont="1" applyBorder="1" applyAlignment="1">
      <alignment horizontal="right"/>
    </xf>
    <xf numFmtId="168" fontId="0" fillId="0" borderId="0" xfId="0" applyNumberFormat="1"/>
    <xf numFmtId="0" fontId="0" fillId="0" borderId="0" xfId="0" applyAlignment="1">
      <alignment horizontal="right"/>
    </xf>
    <xf numFmtId="0" fontId="0" fillId="0" borderId="0" xfId="0"/>
    <xf numFmtId="170" fontId="0" fillId="0" borderId="0" xfId="0" applyNumberFormat="1"/>
    <xf numFmtId="0" fontId="0" fillId="0" borderId="0" xfId="0" applyFont="1"/>
    <xf numFmtId="14" fontId="0" fillId="0" borderId="0" xfId="0" applyNumberFormat="1" applyFont="1"/>
    <xf numFmtId="3" fontId="0" fillId="0" borderId="0" xfId="0" applyNumberFormat="1"/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0" fontId="6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center"/>
    </xf>
    <xf numFmtId="3" fontId="6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168" fontId="0" fillId="0" borderId="4" xfId="1" applyFont="1" applyBorder="1"/>
    <xf numFmtId="14" fontId="0" fillId="0" borderId="29" xfId="0" applyNumberFormat="1" applyBorder="1"/>
    <xf numFmtId="0" fontId="2" fillId="0" borderId="0" xfId="0" applyFont="1"/>
    <xf numFmtId="0" fontId="10" fillId="0" borderId="0" xfId="0" applyFont="1" applyAlignment="1">
      <alignment vertical="center" wrapText="1"/>
    </xf>
    <xf numFmtId="14" fontId="6" fillId="0" borderId="0" xfId="0" applyNumberFormat="1" applyFont="1"/>
    <xf numFmtId="14" fontId="0" fillId="0" borderId="1" xfId="0" applyNumberFormat="1" applyFont="1" applyBorder="1"/>
    <xf numFmtId="2" fontId="0" fillId="0" borderId="0" xfId="1" applyNumberFormat="1" applyFont="1" applyAlignment="1">
      <alignment horizontal="right"/>
    </xf>
    <xf numFmtId="2" fontId="3" fillId="0" borderId="0" xfId="0" applyNumberFormat="1" applyFont="1" applyFill="1" applyBorder="1" applyAlignment="1" applyProtection="1">
      <alignment horizontal="right" wrapText="1"/>
      <protection locked="0"/>
    </xf>
    <xf numFmtId="2" fontId="3" fillId="0" borderId="0" xfId="0" applyNumberFormat="1" applyFont="1" applyFill="1" applyBorder="1" applyAlignment="1" applyProtection="1">
      <alignment horizontal="right" wrapText="1"/>
    </xf>
    <xf numFmtId="2" fontId="0" fillId="0" borderId="0" xfId="0" applyNumberFormat="1" applyFont="1" applyAlignment="1">
      <alignment horizontal="right"/>
    </xf>
    <xf numFmtId="2" fontId="8" fillId="0" borderId="0" xfId="0" applyNumberFormat="1" applyFont="1" applyBorder="1"/>
    <xf numFmtId="2" fontId="1" fillId="0" borderId="0" xfId="1" applyNumberFormat="1" applyFont="1"/>
    <xf numFmtId="4" fontId="9" fillId="0" borderId="0" xfId="6" applyNumberFormat="1" applyFont="1" applyFill="1"/>
    <xf numFmtId="0" fontId="8" fillId="0" borderId="0" xfId="2" applyNumberFormat="1" applyFont="1" applyBorder="1"/>
    <xf numFmtId="169" fontId="0" fillId="0" borderId="0" xfId="0" applyNumberFormat="1"/>
    <xf numFmtId="14" fontId="0" fillId="0" borderId="1" xfId="0" applyNumberFormat="1" applyFont="1" applyFill="1" applyBorder="1"/>
    <xf numFmtId="4" fontId="0" fillId="0" borderId="1" xfId="0" applyNumberFormat="1" applyFont="1" applyBorder="1" applyAlignment="1">
      <alignment horizontal="right" vertical="center"/>
    </xf>
    <xf numFmtId="169" fontId="0" fillId="0" borderId="1" xfId="1" applyNumberFormat="1" applyFont="1" applyBorder="1"/>
    <xf numFmtId="10" fontId="0" fillId="0" borderId="1" xfId="1" applyNumberFormat="1" applyFont="1" applyBorder="1"/>
    <xf numFmtId="169" fontId="1" fillId="0" borderId="1" xfId="1" applyNumberFormat="1" applyFont="1" applyBorder="1"/>
    <xf numFmtId="168" fontId="0" fillId="0" borderId="1" xfId="0" applyNumberFormat="1" applyBorder="1"/>
    <xf numFmtId="10" fontId="0" fillId="0" borderId="0" xfId="5" applyNumberFormat="1" applyFont="1"/>
    <xf numFmtId="0" fontId="2" fillId="0" borderId="1" xfId="0" applyFont="1" applyBorder="1" applyAlignment="1">
      <alignment horizontal="center" vertical="center" wrapText="1"/>
    </xf>
    <xf numFmtId="10" fontId="1" fillId="0" borderId="1" xfId="5" applyNumberFormat="1" applyFont="1" applyBorder="1" applyAlignment="1">
      <alignment horizontal="center" vertical="center"/>
    </xf>
    <xf numFmtId="10" fontId="0" fillId="0" borderId="1" xfId="5" applyNumberFormat="1" applyFont="1" applyBorder="1" applyAlignment="1">
      <alignment horizontal="center"/>
    </xf>
    <xf numFmtId="10" fontId="0" fillId="0" borderId="1" xfId="1" applyNumberFormat="1" applyFont="1" applyBorder="1" applyAlignment="1">
      <alignment horizontal="center"/>
    </xf>
    <xf numFmtId="172" fontId="0" fillId="0" borderId="0" xfId="5" applyNumberFormat="1" applyFont="1"/>
    <xf numFmtId="168" fontId="0" fillId="0" borderId="0" xfId="1" applyFont="1"/>
    <xf numFmtId="0" fontId="2" fillId="0" borderId="2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0" fontId="6" fillId="0" borderId="0" xfId="0" applyNumberFormat="1" applyFont="1"/>
    <xf numFmtId="40" fontId="0" fillId="0" borderId="0" xfId="0" applyNumberFormat="1"/>
    <xf numFmtId="4" fontId="9" fillId="0" borderId="0" xfId="6" applyNumberFormat="1" applyFont="1" applyFill="1" applyBorder="1"/>
    <xf numFmtId="173" fontId="0" fillId="3" borderId="0" xfId="0" applyNumberFormat="1" applyFill="1" applyBorder="1" applyAlignment="1">
      <alignment horizontal="right" vertical="top" wrapText="1"/>
    </xf>
    <xf numFmtId="173" fontId="0" fillId="4" borderId="0" xfId="0" applyNumberFormat="1" applyFill="1" applyBorder="1" applyAlignment="1">
      <alignment horizontal="right" vertical="top" wrapText="1"/>
    </xf>
    <xf numFmtId="0" fontId="7" fillId="2" borderId="15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173" fontId="0" fillId="3" borderId="0" xfId="0" applyNumberFormat="1" applyFont="1" applyFill="1" applyBorder="1" applyAlignment="1">
      <alignment horizontal="right" vertical="top" wrapText="1"/>
    </xf>
    <xf numFmtId="173" fontId="0" fillId="0" borderId="0" xfId="6" applyNumberFormat="1" applyFont="1" applyFill="1" applyBorder="1"/>
    <xf numFmtId="173" fontId="13" fillId="0" borderId="0" xfId="6" applyNumberFormat="1" applyFont="1" applyFill="1" applyBorder="1"/>
    <xf numFmtId="4" fontId="13" fillId="0" borderId="0" xfId="6" applyNumberFormat="1" applyFont="1" applyFill="1" applyBorder="1"/>
    <xf numFmtId="4" fontId="13" fillId="0" borderId="0" xfId="6" applyNumberFormat="1" applyFont="1" applyFill="1"/>
    <xf numFmtId="4" fontId="1" fillId="0" borderId="0" xfId="6" applyNumberFormat="1" applyFont="1" applyFill="1"/>
    <xf numFmtId="0" fontId="2" fillId="0" borderId="2" xfId="0" applyFont="1" applyFill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Fill="1"/>
    <xf numFmtId="14" fontId="6" fillId="0" borderId="0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14" fontId="0" fillId="2" borderId="13" xfId="0" applyNumberFormat="1" applyFont="1" applyFill="1" applyBorder="1" applyAlignment="1">
      <alignment vertical="center"/>
    </xf>
    <xf numFmtId="14" fontId="6" fillId="2" borderId="14" xfId="0" applyNumberFormat="1" applyFont="1" applyFill="1" applyBorder="1" applyAlignment="1">
      <alignment vertical="center"/>
    </xf>
    <xf numFmtId="14" fontId="0" fillId="0" borderId="23" xfId="0" applyNumberFormat="1" applyBorder="1"/>
    <xf numFmtId="14" fontId="0" fillId="0" borderId="21" xfId="0" applyNumberFormat="1" applyFont="1" applyBorder="1"/>
    <xf numFmtId="14" fontId="0" fillId="0" borderId="15" xfId="0" applyNumberFormat="1" applyBorder="1"/>
    <xf numFmtId="14" fontId="0" fillId="0" borderId="28" xfId="0" applyNumberFormat="1" applyFont="1" applyBorder="1"/>
    <xf numFmtId="3" fontId="14" fillId="0" borderId="0" xfId="0" quotePrefix="1" applyNumberFormat="1" applyFont="1" applyFill="1" applyBorder="1" applyAlignment="1">
      <alignment horizontal="center" vertical="center"/>
    </xf>
    <xf numFmtId="168" fontId="0" fillId="0" borderId="31" xfId="1" applyFont="1" applyBorder="1"/>
    <xf numFmtId="168" fontId="0" fillId="0" borderId="20" xfId="1" applyFont="1" applyBorder="1"/>
    <xf numFmtId="168" fontId="0" fillId="0" borderId="27" xfId="1" applyFont="1" applyBorder="1"/>
    <xf numFmtId="3" fontId="8" fillId="0" borderId="1" xfId="0" quotePrefix="1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right"/>
    </xf>
    <xf numFmtId="3" fontId="14" fillId="0" borderId="1" xfId="0" quotePrefix="1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/>
    </xf>
    <xf numFmtId="4" fontId="0" fillId="0" borderId="4" xfId="0" applyNumberFormat="1" applyFont="1" applyBorder="1" applyAlignment="1">
      <alignment horizontal="right" vertical="center"/>
    </xf>
    <xf numFmtId="169" fontId="0" fillId="0" borderId="4" xfId="1" applyNumberFormat="1" applyFont="1" applyBorder="1"/>
    <xf numFmtId="10" fontId="0" fillId="0" borderId="4" xfId="1" applyNumberFormat="1" applyFont="1" applyBorder="1"/>
    <xf numFmtId="169" fontId="1" fillId="0" borderId="4" xfId="1" applyNumberFormat="1" applyFont="1" applyBorder="1"/>
    <xf numFmtId="168" fontId="0" fillId="0" borderId="4" xfId="0" applyNumberFormat="1" applyBorder="1"/>
    <xf numFmtId="4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5" fontId="0" fillId="0" borderId="1" xfId="5" applyNumberFormat="1" applyFont="1" applyBorder="1"/>
    <xf numFmtId="10" fontId="0" fillId="0" borderId="1" xfId="5" applyNumberFormat="1" applyFont="1" applyBorder="1"/>
    <xf numFmtId="0" fontId="19" fillId="5" borderId="34" xfId="0" applyFont="1" applyFill="1" applyBorder="1" applyAlignment="1">
      <alignment horizontal="left" vertical="center"/>
    </xf>
    <xf numFmtId="171" fontId="19" fillId="5" borderId="36" xfId="0" applyNumberFormat="1" applyFont="1" applyFill="1" applyBorder="1" applyAlignment="1">
      <alignment horizontal="right" vertical="center"/>
    </xf>
    <xf numFmtId="169" fontId="16" fillId="5" borderId="9" xfId="1" applyNumberFormat="1" applyFont="1" applyFill="1" applyBorder="1" applyAlignment="1">
      <alignment horizontal="center"/>
    </xf>
    <xf numFmtId="0" fontId="16" fillId="5" borderId="15" xfId="0" applyFont="1" applyFill="1" applyBorder="1" applyAlignment="1">
      <alignment horizontal="center"/>
    </xf>
    <xf numFmtId="0" fontId="16" fillId="5" borderId="28" xfId="0" applyFont="1" applyFill="1" applyBorder="1" applyAlignment="1">
      <alignment horizontal="center"/>
    </xf>
    <xf numFmtId="169" fontId="16" fillId="5" borderId="11" xfId="1" applyNumberFormat="1" applyFont="1" applyFill="1" applyBorder="1" applyAlignment="1">
      <alignment horizontal="center"/>
    </xf>
    <xf numFmtId="14" fontId="10" fillId="0" borderId="9" xfId="0" applyNumberFormat="1" applyFont="1" applyFill="1" applyBorder="1" applyAlignment="1">
      <alignment horizontal="center" vertical="center"/>
    </xf>
    <xf numFmtId="169" fontId="17" fillId="5" borderId="17" xfId="0" applyNumberFormat="1" applyFont="1" applyFill="1" applyBorder="1"/>
    <xf numFmtId="14" fontId="10" fillId="0" borderId="40" xfId="0" applyNumberFormat="1" applyFont="1" applyFill="1" applyBorder="1" applyAlignment="1">
      <alignment horizontal="center" vertical="center"/>
    </xf>
    <xf numFmtId="0" fontId="0" fillId="0" borderId="30" xfId="0" applyFill="1" applyBorder="1"/>
    <xf numFmtId="14" fontId="10" fillId="0" borderId="10" xfId="0" applyNumberFormat="1" applyFont="1" applyFill="1" applyBorder="1" applyAlignment="1">
      <alignment horizontal="center"/>
    </xf>
    <xf numFmtId="0" fontId="17" fillId="5" borderId="1" xfId="0" applyFont="1" applyFill="1" applyBorder="1"/>
    <xf numFmtId="0" fontId="20" fillId="5" borderId="1" xfId="0" applyFont="1" applyFill="1" applyBorder="1"/>
    <xf numFmtId="169" fontId="20" fillId="5" borderId="1" xfId="0" applyNumberFormat="1" applyFont="1" applyFill="1" applyBorder="1"/>
    <xf numFmtId="164" fontId="17" fillId="5" borderId="1" xfId="0" applyNumberFormat="1" applyFont="1" applyFill="1" applyBorder="1"/>
    <xf numFmtId="14" fontId="0" fillId="0" borderId="1" xfId="0" applyNumberFormat="1" applyBorder="1"/>
    <xf numFmtId="0" fontId="23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6" fillId="6" borderId="0" xfId="0" applyFont="1" applyFill="1" applyAlignment="1">
      <alignment horizontal="center" vertical="center" wrapText="1"/>
    </xf>
    <xf numFmtId="0" fontId="0" fillId="6" borderId="0" xfId="0" applyFill="1" applyAlignment="1">
      <alignment vertical="center" wrapText="1"/>
    </xf>
    <xf numFmtId="0" fontId="28" fillId="0" borderId="0" xfId="8" applyAlignment="1">
      <alignment horizontal="center" vertical="center" wrapText="1"/>
    </xf>
    <xf numFmtId="14" fontId="27" fillId="0" borderId="0" xfId="0" applyNumberFormat="1" applyFont="1" applyAlignment="1">
      <alignment horizontal="center" vertical="center" wrapText="1"/>
    </xf>
    <xf numFmtId="10" fontId="27" fillId="0" borderId="0" xfId="0" applyNumberFormat="1" applyFont="1" applyAlignment="1">
      <alignment horizontal="center" vertical="center" wrapText="1"/>
    </xf>
    <xf numFmtId="0" fontId="28" fillId="7" borderId="0" xfId="8" applyFill="1" applyAlignment="1">
      <alignment horizontal="center" vertical="center" wrapText="1"/>
    </xf>
    <xf numFmtId="14" fontId="27" fillId="7" borderId="0" xfId="0" applyNumberFormat="1" applyFont="1" applyFill="1" applyAlignment="1">
      <alignment horizontal="center" vertical="center" wrapText="1"/>
    </xf>
    <xf numFmtId="10" fontId="27" fillId="7" borderId="0" xfId="0" applyNumberFormat="1" applyFont="1" applyFill="1" applyAlignment="1">
      <alignment horizontal="center" vertical="center" wrapText="1"/>
    </xf>
    <xf numFmtId="0" fontId="27" fillId="7" borderId="0" xfId="0" applyFont="1" applyFill="1" applyAlignment="1">
      <alignment horizontal="center" vertical="center" wrapText="1"/>
    </xf>
    <xf numFmtId="10" fontId="25" fillId="7" borderId="0" xfId="0" applyNumberFormat="1" applyFont="1" applyFill="1" applyAlignment="1">
      <alignment horizontal="center" vertical="center" wrapText="1"/>
    </xf>
    <xf numFmtId="0" fontId="28" fillId="8" borderId="0" xfId="8" applyFill="1" applyAlignment="1">
      <alignment horizontal="center" vertical="center" wrapText="1"/>
    </xf>
    <xf numFmtId="14" fontId="27" fillId="8" borderId="0" xfId="0" applyNumberFormat="1" applyFont="1" applyFill="1" applyAlignment="1">
      <alignment horizontal="center" vertical="center" wrapText="1"/>
    </xf>
    <xf numFmtId="0" fontId="27" fillId="8" borderId="0" xfId="0" applyFont="1" applyFill="1" applyAlignment="1">
      <alignment horizontal="center" vertical="center" wrapText="1"/>
    </xf>
    <xf numFmtId="10" fontId="27" fillId="8" borderId="0" xfId="0" applyNumberFormat="1" applyFont="1" applyFill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9" fillId="0" borderId="0" xfId="0" applyFont="1" applyFill="1" applyBorder="1"/>
    <xf numFmtId="0" fontId="19" fillId="5" borderId="34" xfId="0" applyFont="1" applyFill="1" applyBorder="1" applyAlignment="1">
      <alignment horizontal="left"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14" fontId="0" fillId="0" borderId="4" xfId="0" applyNumberFormat="1" applyFont="1" applyFill="1" applyBorder="1"/>
    <xf numFmtId="0" fontId="29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11" borderId="0" xfId="0" applyFill="1" applyBorder="1" applyAlignment="1">
      <alignment horizontal="center"/>
    </xf>
    <xf numFmtId="17" fontId="0" fillId="10" borderId="1" xfId="0" applyNumberFormat="1" applyFill="1" applyBorder="1" applyAlignment="1">
      <alignment horizontal="center"/>
    </xf>
    <xf numFmtId="0" fontId="0" fillId="0" borderId="1" xfId="0" applyFill="1" applyBorder="1"/>
    <xf numFmtId="0" fontId="2" fillId="9" borderId="1" xfId="0" applyFont="1" applyFill="1" applyBorder="1" applyAlignment="1">
      <alignment horizontal="center" wrapText="1"/>
    </xf>
    <xf numFmtId="0" fontId="2" fillId="9" borderId="1" xfId="0" applyFont="1" applyFill="1" applyBorder="1" applyAlignment="1">
      <alignment horizontal="center"/>
    </xf>
    <xf numFmtId="171" fontId="0" fillId="0" borderId="1" xfId="0" applyNumberFormat="1" applyFill="1" applyBorder="1"/>
    <xf numFmtId="168" fontId="0" fillId="0" borderId="1" xfId="1" applyFont="1" applyFill="1" applyBorder="1"/>
    <xf numFmtId="171" fontId="0" fillId="0" borderId="1" xfId="0" applyNumberFormat="1" applyFill="1" applyBorder="1" applyAlignment="1">
      <alignment horizontal="center"/>
    </xf>
    <xf numFmtId="168" fontId="0" fillId="0" borderId="1" xfId="1" applyFont="1" applyFill="1" applyBorder="1" applyAlignment="1">
      <alignment horizontal="center"/>
    </xf>
    <xf numFmtId="43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8" fontId="0" fillId="0" borderId="1" xfId="1" applyFont="1" applyFill="1" applyBorder="1" applyAlignment="1">
      <alignment horizontal="right"/>
    </xf>
    <xf numFmtId="176" fontId="0" fillId="0" borderId="0" xfId="0" applyNumberFormat="1" applyAlignment="1">
      <alignment horizontal="left"/>
    </xf>
    <xf numFmtId="0" fontId="7" fillId="0" borderId="2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168" fontId="2" fillId="0" borderId="26" xfId="1" applyFont="1" applyBorder="1" applyAlignment="1">
      <alignment horizontal="center" vertical="center" wrapText="1"/>
    </xf>
    <xf numFmtId="168" fontId="2" fillId="0" borderId="4" xfId="1" applyFont="1" applyBorder="1" applyAlignment="1">
      <alignment horizontal="center" vertical="center" wrapText="1"/>
    </xf>
    <xf numFmtId="10" fontId="7" fillId="0" borderId="26" xfId="1" applyNumberFormat="1" applyFont="1" applyFill="1" applyBorder="1" applyAlignment="1">
      <alignment horizontal="center" vertical="center" wrapText="1"/>
    </xf>
    <xf numFmtId="10" fontId="7" fillId="0" borderId="4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5" fillId="7" borderId="0" xfId="0" applyFont="1" applyFill="1" applyAlignment="1">
      <alignment horizontal="center" vertical="center" wrapText="1"/>
    </xf>
    <xf numFmtId="0" fontId="24" fillId="6" borderId="0" xfId="0" applyFont="1" applyFill="1" applyAlignment="1">
      <alignment horizontal="center" vertical="center" wrapText="1"/>
    </xf>
    <xf numFmtId="0" fontId="26" fillId="6" borderId="0" xfId="0" applyFont="1" applyFill="1" applyAlignment="1">
      <alignment horizontal="center" vertical="center" wrapText="1"/>
    </xf>
    <xf numFmtId="0" fontId="0" fillId="7" borderId="0" xfId="0" applyFill="1" applyAlignment="1">
      <alignment vertical="top" wrapText="1"/>
    </xf>
    <xf numFmtId="0" fontId="25" fillId="7" borderId="0" xfId="0" applyFont="1" applyFill="1" applyAlignment="1">
      <alignment horizontal="justify" vertical="center" wrapText="1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10" fontId="7" fillId="2" borderId="24" xfId="0" applyNumberFormat="1" applyFont="1" applyFill="1" applyBorder="1" applyAlignment="1">
      <alignment horizontal="center" vertical="center" wrapText="1"/>
    </xf>
    <xf numFmtId="10" fontId="7" fillId="2" borderId="25" xfId="0" applyNumberFormat="1" applyFont="1" applyFill="1" applyBorder="1" applyAlignment="1">
      <alignment horizontal="center" vertical="center" wrapText="1"/>
    </xf>
    <xf numFmtId="10" fontId="7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168" fontId="16" fillId="5" borderId="10" xfId="1" applyFont="1" applyFill="1" applyBorder="1" applyAlignment="1">
      <alignment horizontal="center" vertical="center" wrapText="1"/>
    </xf>
    <xf numFmtId="168" fontId="16" fillId="5" borderId="12" xfId="1" applyFont="1" applyFill="1" applyBorder="1" applyAlignment="1">
      <alignment horizontal="center" vertical="center" wrapText="1"/>
    </xf>
    <xf numFmtId="0" fontId="19" fillId="5" borderId="34" xfId="0" applyFont="1" applyFill="1" applyBorder="1" applyAlignment="1">
      <alignment horizontal="left" vertical="center"/>
    </xf>
    <xf numFmtId="0" fontId="19" fillId="5" borderId="35" xfId="0" applyFont="1" applyFill="1" applyBorder="1" applyAlignment="1">
      <alignment horizontal="left" vertical="center"/>
    </xf>
    <xf numFmtId="0" fontId="19" fillId="5" borderId="6" xfId="0" applyFont="1" applyFill="1" applyBorder="1" applyAlignment="1">
      <alignment horizontal="left" vertical="center"/>
    </xf>
    <xf numFmtId="0" fontId="19" fillId="5" borderId="37" xfId="0" applyFont="1" applyFill="1" applyBorder="1" applyAlignment="1">
      <alignment horizontal="left" vertical="center"/>
    </xf>
    <xf numFmtId="0" fontId="16" fillId="5" borderId="16" xfId="0" applyFont="1" applyFill="1" applyBorder="1" applyAlignment="1">
      <alignment horizontal="center"/>
    </xf>
    <xf numFmtId="0" fontId="16" fillId="5" borderId="30" xfId="0" applyFont="1" applyFill="1" applyBorder="1" applyAlignment="1">
      <alignment horizontal="center"/>
    </xf>
    <xf numFmtId="10" fontId="16" fillId="5" borderId="9" xfId="0" applyNumberFormat="1" applyFont="1" applyFill="1" applyBorder="1" applyAlignment="1">
      <alignment horizontal="center" vertical="center"/>
    </xf>
    <xf numFmtId="10" fontId="16" fillId="5" borderId="11" xfId="0" applyNumberFormat="1" applyFont="1" applyFill="1" applyBorder="1" applyAlignment="1">
      <alignment horizontal="center" vertical="center"/>
    </xf>
    <xf numFmtId="168" fontId="18" fillId="5" borderId="9" xfId="1" applyFont="1" applyFill="1" applyBorder="1" applyAlignment="1">
      <alignment horizontal="center" vertical="center" wrapText="1"/>
    </xf>
    <xf numFmtId="168" fontId="18" fillId="5" borderId="11" xfId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169" fontId="16" fillId="5" borderId="9" xfId="1" applyNumberFormat="1" applyFont="1" applyFill="1" applyBorder="1" applyAlignment="1">
      <alignment horizontal="center" vertical="center" wrapText="1"/>
    </xf>
    <xf numFmtId="169" fontId="16" fillId="5" borderId="11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19" fillId="0" borderId="7" xfId="0" applyFont="1" applyFill="1" applyBorder="1" applyAlignment="1">
      <alignment horizontal="center" vertical="center"/>
    </xf>
    <xf numFmtId="0" fontId="17" fillId="5" borderId="6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169" fontId="17" fillId="5" borderId="43" xfId="0" applyNumberFormat="1" applyFont="1" applyFill="1" applyBorder="1" applyAlignment="1">
      <alignment horizontal="left" vertical="center"/>
    </xf>
    <xf numFmtId="169" fontId="17" fillId="5" borderId="44" xfId="0" applyNumberFormat="1" applyFont="1" applyFill="1" applyBorder="1" applyAlignment="1">
      <alignment horizontal="left" vertical="center"/>
    </xf>
    <xf numFmtId="171" fontId="19" fillId="5" borderId="27" xfId="0" applyNumberFormat="1" applyFont="1" applyFill="1" applyBorder="1" applyAlignment="1">
      <alignment horizontal="right" vertical="center"/>
    </xf>
    <xf numFmtId="171" fontId="19" fillId="5" borderId="14" xfId="0" applyNumberFormat="1" applyFont="1" applyFill="1" applyBorder="1" applyAlignment="1">
      <alignment horizontal="right" vertical="center"/>
    </xf>
    <xf numFmtId="0" fontId="15" fillId="0" borderId="32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7" fillId="5" borderId="45" xfId="0" applyFont="1" applyFill="1" applyBorder="1" applyAlignment="1">
      <alignment horizontal="left" vertical="center"/>
    </xf>
    <xf numFmtId="0" fontId="17" fillId="5" borderId="9" xfId="0" applyFont="1" applyFill="1" applyBorder="1" applyAlignment="1">
      <alignment horizontal="left" vertical="center"/>
    </xf>
    <xf numFmtId="0" fontId="17" fillId="5" borderId="17" xfId="0" applyFont="1" applyFill="1" applyBorder="1" applyAlignment="1">
      <alignment horizontal="left" vertical="center"/>
    </xf>
    <xf numFmtId="0" fontId="17" fillId="5" borderId="30" xfId="0" applyFont="1" applyFill="1" applyBorder="1" applyAlignment="1">
      <alignment horizontal="left" vertical="center"/>
    </xf>
    <xf numFmtId="169" fontId="17" fillId="5" borderId="31" xfId="0" applyNumberFormat="1" applyFont="1" applyFill="1" applyBorder="1" applyAlignment="1">
      <alignment horizontal="left" vertical="center"/>
    </xf>
    <xf numFmtId="169" fontId="17" fillId="5" borderId="42" xfId="0" applyNumberFormat="1" applyFont="1" applyFill="1" applyBorder="1" applyAlignment="1">
      <alignment horizontal="left" vertical="center"/>
    </xf>
    <xf numFmtId="0" fontId="10" fillId="0" borderId="27" xfId="0" applyFont="1" applyFill="1" applyBorder="1" applyAlignment="1">
      <alignment horizontal="left" vertical="center"/>
    </xf>
    <xf numFmtId="0" fontId="10" fillId="0" borderId="19" xfId="0" applyFont="1" applyFill="1" applyBorder="1" applyAlignment="1">
      <alignment horizontal="left" vertical="center"/>
    </xf>
    <xf numFmtId="0" fontId="10" fillId="0" borderId="41" xfId="0" applyFont="1" applyFill="1" applyBorder="1" applyAlignment="1">
      <alignment horizontal="left" vertical="center"/>
    </xf>
    <xf numFmtId="0" fontId="17" fillId="5" borderId="16" xfId="0" applyFont="1" applyFill="1" applyBorder="1" applyAlignment="1">
      <alignment horizontal="center" vertical="center"/>
    </xf>
    <xf numFmtId="0" fontId="17" fillId="5" borderId="17" xfId="0" applyFont="1" applyFill="1" applyBorder="1" applyAlignment="1">
      <alignment horizontal="center" vertical="center"/>
    </xf>
    <xf numFmtId="0" fontId="17" fillId="5" borderId="13" xfId="0" applyFont="1" applyFill="1" applyBorder="1" applyAlignment="1">
      <alignment horizontal="center" vertical="center"/>
    </xf>
    <xf numFmtId="0" fontId="17" fillId="5" borderId="38" xfId="0" applyFont="1" applyFill="1" applyBorder="1" applyAlignment="1">
      <alignment horizontal="center" vertical="center"/>
    </xf>
    <xf numFmtId="0" fontId="17" fillId="5" borderId="0" xfId="0" applyFont="1" applyFill="1" applyBorder="1" applyAlignment="1">
      <alignment horizontal="center" vertical="center"/>
    </xf>
    <xf numFmtId="0" fontId="17" fillId="5" borderId="39" xfId="0" applyFont="1" applyFill="1" applyBorder="1" applyAlignment="1">
      <alignment horizontal="center" vertical="center"/>
    </xf>
    <xf numFmtId="0" fontId="16" fillId="5" borderId="16" xfId="0" applyFont="1" applyFill="1" applyBorder="1" applyAlignment="1">
      <alignment horizontal="left" vertical="center"/>
    </xf>
    <xf numFmtId="0" fontId="16" fillId="5" borderId="30" xfId="0" applyFont="1" applyFill="1" applyBorder="1" applyAlignment="1">
      <alignment horizontal="left" vertical="center"/>
    </xf>
    <xf numFmtId="0" fontId="16" fillId="5" borderId="40" xfId="0" applyFont="1" applyFill="1" applyBorder="1" applyAlignment="1">
      <alignment horizontal="left" vertical="center"/>
    </xf>
    <xf numFmtId="169" fontId="10" fillId="0" borderId="31" xfId="0" applyNumberFormat="1" applyFont="1" applyFill="1" applyBorder="1" applyAlignment="1">
      <alignment horizontal="left" vertical="center" wrapText="1"/>
    </xf>
    <xf numFmtId="169" fontId="10" fillId="0" borderId="46" xfId="0" applyNumberFormat="1" applyFont="1" applyFill="1" applyBorder="1" applyAlignment="1">
      <alignment horizontal="left" vertical="center" wrapText="1"/>
    </xf>
    <xf numFmtId="169" fontId="10" fillId="0" borderId="42" xfId="0" applyNumberFormat="1" applyFont="1" applyFill="1" applyBorder="1" applyAlignment="1">
      <alignment horizontal="left" vertical="center" wrapText="1"/>
    </xf>
    <xf numFmtId="0" fontId="10" fillId="0" borderId="31" xfId="0" applyFont="1" applyFill="1" applyBorder="1" applyAlignment="1">
      <alignment horizontal="left" vertical="center"/>
    </xf>
    <xf numFmtId="0" fontId="10" fillId="0" borderId="46" xfId="0" applyFont="1" applyFill="1" applyBorder="1" applyAlignment="1">
      <alignment horizontal="left" vertical="center"/>
    </xf>
    <xf numFmtId="0" fontId="10" fillId="0" borderId="47" xfId="0" applyFont="1" applyFill="1" applyBorder="1" applyAlignment="1">
      <alignment horizontal="left" vertical="center"/>
    </xf>
    <xf numFmtId="0" fontId="16" fillId="5" borderId="18" xfId="0" applyFont="1" applyFill="1" applyBorder="1" applyAlignment="1">
      <alignment horizontal="left" vertical="center"/>
    </xf>
    <xf numFmtId="0" fontId="16" fillId="5" borderId="41" xfId="0" applyFont="1" applyFill="1" applyBorder="1" applyAlignment="1">
      <alignment horizontal="left" vertical="center"/>
    </xf>
    <xf numFmtId="0" fontId="16" fillId="5" borderId="27" xfId="0" applyFont="1" applyFill="1" applyBorder="1" applyAlignment="1">
      <alignment horizontal="left" vertical="center"/>
    </xf>
    <xf numFmtId="0" fontId="10" fillId="0" borderId="27" xfId="0" applyFont="1" applyFill="1" applyBorder="1" applyAlignment="1">
      <alignment horizontal="left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30" fillId="5" borderId="16" xfId="0" applyFont="1" applyFill="1" applyBorder="1" applyAlignment="1">
      <alignment horizontal="center" vertical="center"/>
    </xf>
    <xf numFmtId="0" fontId="30" fillId="5" borderId="17" xfId="0" applyFont="1" applyFill="1" applyBorder="1" applyAlignment="1">
      <alignment horizontal="center" vertical="center"/>
    </xf>
    <xf numFmtId="0" fontId="30" fillId="5" borderId="13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19" xfId="0" applyBorder="1" applyAlignment="1">
      <alignment horizontal="center"/>
    </xf>
    <xf numFmtId="0" fontId="21" fillId="0" borderId="0" xfId="0" applyFont="1" applyAlignment="1">
      <alignment horizontal="left" vertical="center"/>
    </xf>
  </cellXfs>
  <cellStyles count="9">
    <cellStyle name="Hipervínculo" xfId="8" builtinId="8"/>
    <cellStyle name="Millares" xfId="1" builtinId="3"/>
    <cellStyle name="Millares 2" xfId="6"/>
    <cellStyle name="Moneda" xfId="2" builtinId="4"/>
    <cellStyle name="Moneda 2" xfId="7"/>
    <cellStyle name="Normal" xfId="0" builtinId="0"/>
    <cellStyle name="Normal 2" xfId="4"/>
    <cellStyle name="Porcentaje" xfId="5" builtinId="5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278</xdr:row>
      <xdr:rowOff>0</xdr:rowOff>
    </xdr:from>
    <xdr:to>
      <xdr:col>2</xdr:col>
      <xdr:colOff>175260</xdr:colOff>
      <xdr:row>287</xdr:row>
      <xdr:rowOff>59055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559" b="98324" l="3000" r="99000">
                      <a14:foregroundMark x1="33000" y1="14525" x2="33000" y2="14525"/>
                      <a14:foregroundMark x1="17000" y1="54749" x2="17000" y2="54749"/>
                      <a14:foregroundMark x1="25000" y1="54749" x2="25000" y2="54749"/>
                      <a14:foregroundMark x1="39500" y1="51397" x2="39500" y2="51397"/>
                      <a14:foregroundMark x1="50000" y1="36313" x2="50000" y2="36313"/>
                      <a14:foregroundMark x1="62500" y1="40782" x2="62500" y2="40782"/>
                      <a14:foregroundMark x1="39500" y1="79330" x2="39500" y2="79330"/>
                    </a14:backgroundRemoval>
                  </a14:imgEffect>
                  <a14:imgEffect>
                    <a14:artisticPhotocopy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168300"/>
          <a:ext cx="1905000" cy="1704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hyperlink" Target="https://notinet.com.co/serverfiles/load_file.php?norma_no=377948" TargetMode="External"/><Relationship Id="rId21" Type="http://schemas.openxmlformats.org/officeDocument/2006/relationships/hyperlink" Target="http://www.notinet.com.co/serverfiles/load_file.php?norma_no=333006" TargetMode="External"/><Relationship Id="rId42" Type="http://schemas.openxmlformats.org/officeDocument/2006/relationships/hyperlink" Target="https://www.notinet.com.co/bnormaspa_07_nuevo.php?tipo_dcto=43&amp;numero_dcto=1521&amp;mes_inicio=10&amp;fecha_inicio=2018&amp;mes_fin=10&amp;fecha_fin=2018&amp;id_origen=1384&amp;palabras_resu=&amp;tipbusq=1" TargetMode="External"/><Relationship Id="rId47" Type="http://schemas.openxmlformats.org/officeDocument/2006/relationships/hyperlink" Target="http://www.notinet.com.co/serverfiles/load_file.php?norma_no=1021885" TargetMode="External"/><Relationship Id="rId63" Type="http://schemas.openxmlformats.org/officeDocument/2006/relationships/hyperlink" Target="https://www.notinet.com.co/serverfiles/load_file.php?norma_no=1059050" TargetMode="External"/><Relationship Id="rId68" Type="http://schemas.openxmlformats.org/officeDocument/2006/relationships/hyperlink" Target="https://www.notinet.com.co/serverfiles/load_file.php?norma_no=1072270" TargetMode="External"/><Relationship Id="rId84" Type="http://schemas.openxmlformats.org/officeDocument/2006/relationships/hyperlink" Target="https://principal.notinet.com.co/serverfiles/load_file.php?norma_no=1095643" TargetMode="External"/><Relationship Id="rId89" Type="http://schemas.openxmlformats.org/officeDocument/2006/relationships/hyperlink" Target="https://www.notinet.com.co/noticia/pdfviewNoticia/1104571" TargetMode="External"/><Relationship Id="rId16" Type="http://schemas.openxmlformats.org/officeDocument/2006/relationships/hyperlink" Target="https://principal.notinet.com.co/C_INVESTIGACION/AppData/Local/Microsoft/Windows/Users/Finanzas%20NOTINET/Downloads/Rsfc1707.pdf" TargetMode="External"/><Relationship Id="rId11" Type="http://schemas.openxmlformats.org/officeDocument/2006/relationships/hyperlink" Target="http://www.notinet.com.co/serverfiles/load_file.php?norma_no=254568" TargetMode="External"/><Relationship Id="rId32" Type="http://schemas.openxmlformats.org/officeDocument/2006/relationships/hyperlink" Target="https://notinet.com.co/serverfiles/load_file.php?norma_no=394317" TargetMode="External"/><Relationship Id="rId37" Type="http://schemas.openxmlformats.org/officeDocument/2006/relationships/hyperlink" Target="https://notinet.com.co/serverfiles/load_file.php?norma_no=408699" TargetMode="External"/><Relationship Id="rId53" Type="http://schemas.openxmlformats.org/officeDocument/2006/relationships/hyperlink" Target="https://www.notinet.com.co/serverfiles/load_file.php?norma_no=1033568" TargetMode="External"/><Relationship Id="rId58" Type="http://schemas.openxmlformats.org/officeDocument/2006/relationships/hyperlink" Target="https://www.notinet.com.co/serverfiles/load_file.php?norma_no=1043425" TargetMode="External"/><Relationship Id="rId74" Type="http://schemas.openxmlformats.org/officeDocument/2006/relationships/hyperlink" Target="https://principal.notinet.com.co/serverfiles/load_file.php?norma_no=1080595" TargetMode="External"/><Relationship Id="rId79" Type="http://schemas.openxmlformats.org/officeDocument/2006/relationships/hyperlink" Target="https://principal.notinet.com.co/serverfiles/load_file.php?norma_no=1089771" TargetMode="External"/><Relationship Id="rId5" Type="http://schemas.openxmlformats.org/officeDocument/2006/relationships/hyperlink" Target="http://www.notinet.com.co/serverfiles/load_file.php?norma_no=219929" TargetMode="External"/><Relationship Id="rId90" Type="http://schemas.openxmlformats.org/officeDocument/2006/relationships/hyperlink" Target="https://www.notinet.com.co/noticia/pdfviewNoticia/1107290" TargetMode="External"/><Relationship Id="rId22" Type="http://schemas.openxmlformats.org/officeDocument/2006/relationships/hyperlink" Target="http://www.notinet.com.co/serverfiles/load_file.php?norma_no=361602" TargetMode="External"/><Relationship Id="rId27" Type="http://schemas.openxmlformats.org/officeDocument/2006/relationships/hyperlink" Target="https://www.notinet.com.co/bnormaspa_07_nuevo.php?tipo_dcto=43%CE%BDmero_dcto=907&amp;mes_inicio=01&amp;fecha_inicio=2017&amp;mes_fin=12&amp;fecha_fin=2017&amp;id_origen=1384&amp;palabras_resu=&amp;tipbusq=1" TargetMode="External"/><Relationship Id="rId43" Type="http://schemas.openxmlformats.org/officeDocument/2006/relationships/hyperlink" Target="https://www.notinet.com.co/bnormaspa_07_nuevo.php?tipo_dcto=43&amp;numero_dcto=1708&amp;mes_inicio=11&amp;fecha_inicio=2018&amp;mes_fin=11&amp;fecha_fin=2018&amp;id_origen=1384&amp;palabras_resu=&amp;tipbusq=1" TargetMode="External"/><Relationship Id="rId48" Type="http://schemas.openxmlformats.org/officeDocument/2006/relationships/hyperlink" Target="http://www.notinet.com.co/serverfiles/load_file.php?norma_no=1024147" TargetMode="External"/><Relationship Id="rId64" Type="http://schemas.openxmlformats.org/officeDocument/2006/relationships/hyperlink" Target="https://www.notinet.com.co/serverfiles/load_file.php?norma_no=1062289" TargetMode="External"/><Relationship Id="rId69" Type="http://schemas.openxmlformats.org/officeDocument/2006/relationships/hyperlink" Target="https://www.notinet.com.co/serverfiles/load_file.php?norma_no=1074100" TargetMode="External"/><Relationship Id="rId8" Type="http://schemas.openxmlformats.org/officeDocument/2006/relationships/hyperlink" Target="http://www.notinet.com.co/serverfiles/load_file.php?norma_no=236931" TargetMode="External"/><Relationship Id="rId51" Type="http://schemas.openxmlformats.org/officeDocument/2006/relationships/hyperlink" Target="https://www.notinet.com.co/serverfiles/load_file.php?norma_no=1029881" TargetMode="External"/><Relationship Id="rId72" Type="http://schemas.openxmlformats.org/officeDocument/2006/relationships/hyperlink" Target="https://principal.notinet.com.co/serverfiles/load_file.php?norma_no=1077392" TargetMode="External"/><Relationship Id="rId80" Type="http://schemas.openxmlformats.org/officeDocument/2006/relationships/hyperlink" Target="https://principal.notinet.com.co/serverfiles/load_file.php?norma_no=1091336" TargetMode="External"/><Relationship Id="rId85" Type="http://schemas.openxmlformats.org/officeDocument/2006/relationships/hyperlink" Target="https://principal.notinet.com.co/serverfiles/load_file.php?norma_no=1097651" TargetMode="External"/><Relationship Id="rId93" Type="http://schemas.openxmlformats.org/officeDocument/2006/relationships/hyperlink" Target="https://www.notinet.com.co/noticia/pdfviewNoticia/1112388" TargetMode="External"/><Relationship Id="rId3" Type="http://schemas.openxmlformats.org/officeDocument/2006/relationships/hyperlink" Target="http://www.notinet.com.co/serverfiles/load_file.php?norma_no=209955" TargetMode="External"/><Relationship Id="rId12" Type="http://schemas.openxmlformats.org/officeDocument/2006/relationships/hyperlink" Target="http://www.notinet.com.co/serverfiles/load_file.php?norma_no=263747" TargetMode="External"/><Relationship Id="rId17" Type="http://schemas.openxmlformats.org/officeDocument/2006/relationships/hyperlink" Target="http://www.notinet.com.co/serverfiles/load_file.php?norma_no=301322" TargetMode="External"/><Relationship Id="rId25" Type="http://schemas.openxmlformats.org/officeDocument/2006/relationships/hyperlink" Target="http://www.notinet.com.co/serverfiles/load_file.php?norma_no=367992" TargetMode="External"/><Relationship Id="rId33" Type="http://schemas.openxmlformats.org/officeDocument/2006/relationships/hyperlink" Target="https://www.notinet.com.co/serverfiles/load_file.php?norma_no=397502" TargetMode="External"/><Relationship Id="rId38" Type="http://schemas.openxmlformats.org/officeDocument/2006/relationships/hyperlink" Target="https://notinet.com.co/serverfiles/load_file.php?norma_no=413004" TargetMode="External"/><Relationship Id="rId46" Type="http://schemas.openxmlformats.org/officeDocument/2006/relationships/hyperlink" Target="http://www.notinet.com.co/serverfiles/load_file.php?norma_no=1018844" TargetMode="External"/><Relationship Id="rId59" Type="http://schemas.openxmlformats.org/officeDocument/2006/relationships/hyperlink" Target="https://www.notinet.com.co/serverfiles/load_file.php?norma_no=1047162" TargetMode="External"/><Relationship Id="rId67" Type="http://schemas.openxmlformats.org/officeDocument/2006/relationships/hyperlink" Target="https://www.notinet.com.co/serverfiles/load_file.php?norma_no=1069878" TargetMode="External"/><Relationship Id="rId20" Type="http://schemas.openxmlformats.org/officeDocument/2006/relationships/hyperlink" Target="http://www.notinet.com.co/serverfiles/load_file.php?norma_no=323103" TargetMode="External"/><Relationship Id="rId41" Type="http://schemas.openxmlformats.org/officeDocument/2006/relationships/hyperlink" Target="https://notinet.com.co/Tributario/bnormaspa_07_nuevo.php?tipo_dcto=43&amp;numero_dcto=1294&amp;mes_inicio=01&amp;fecha_inicio=2018&amp;mes_fin=12&amp;fecha_fin=2018&amp;id_origen=1384&amp;palabras_resu=&amp;tipbusq=1" TargetMode="External"/><Relationship Id="rId54" Type="http://schemas.openxmlformats.org/officeDocument/2006/relationships/hyperlink" Target="https://www.notinet.com.co/serverfiles/load_file.php?norma_no=1034950" TargetMode="External"/><Relationship Id="rId62" Type="http://schemas.openxmlformats.org/officeDocument/2006/relationships/hyperlink" Target="https://www.notinet.com.co/serverfiles/load_file.php?norma_no=1056392" TargetMode="External"/><Relationship Id="rId70" Type="http://schemas.openxmlformats.org/officeDocument/2006/relationships/hyperlink" Target="https://www.notinet.com.co/serverfiles/load_file.php?norma_no=1075198" TargetMode="External"/><Relationship Id="rId75" Type="http://schemas.openxmlformats.org/officeDocument/2006/relationships/hyperlink" Target="https://principal.notinet.com.co/serverfiles/load_file.php?norma_no=1082692" TargetMode="External"/><Relationship Id="rId83" Type="http://schemas.openxmlformats.org/officeDocument/2006/relationships/hyperlink" Target="https://principal.notinet.com.co/serverfiles/load_file.php?norma_no=1094480" TargetMode="External"/><Relationship Id="rId88" Type="http://schemas.openxmlformats.org/officeDocument/2006/relationships/hyperlink" Target="https://www.notinet.com.co/noticia/pdfviewNoticia/1103009" TargetMode="External"/><Relationship Id="rId91" Type="http://schemas.openxmlformats.org/officeDocument/2006/relationships/hyperlink" Target="https://www.notinet.com.co/noticia/pdfviewNoticia/1110524" TargetMode="External"/><Relationship Id="rId1" Type="http://schemas.openxmlformats.org/officeDocument/2006/relationships/hyperlink" Target="http://www.notinet.com.co/serverfiles/load_file.php?norma_no=130534" TargetMode="External"/><Relationship Id="rId6" Type="http://schemas.openxmlformats.org/officeDocument/2006/relationships/hyperlink" Target="http://www.notinet.com.co/serverfiles/load_file.php?norma_no=224932" TargetMode="External"/><Relationship Id="rId15" Type="http://schemas.openxmlformats.org/officeDocument/2006/relationships/hyperlink" Target="https://principal.notinet.com.co/C_INVESTIGACION/AppData/Local/Microsoft/Windows/Users/Finanzas%20NOTINET/Downloads/Rsfc1041.pdf" TargetMode="External"/><Relationship Id="rId23" Type="http://schemas.openxmlformats.org/officeDocument/2006/relationships/hyperlink" Target="http://www.notinet.com.co/serverfiles/load_file.php?norma_no=361603" TargetMode="External"/><Relationship Id="rId28" Type="http://schemas.openxmlformats.org/officeDocument/2006/relationships/hyperlink" Target="http://www.notinet.com.co/serverfiles/load_file.php?norma_no=377948" TargetMode="External"/><Relationship Id="rId36" Type="http://schemas.openxmlformats.org/officeDocument/2006/relationships/hyperlink" Target="https://www.notinet.com.co/serverfiles/load_file.php?norma_no=406092" TargetMode="External"/><Relationship Id="rId49" Type="http://schemas.openxmlformats.org/officeDocument/2006/relationships/hyperlink" Target="https://fenix.notinet.com.co/noticia/descargar/1026043" TargetMode="External"/><Relationship Id="rId57" Type="http://schemas.openxmlformats.org/officeDocument/2006/relationships/hyperlink" Target="https://www.notinet.com.co/serverfiles/load_file.php?norma_no=1041885" TargetMode="External"/><Relationship Id="rId10" Type="http://schemas.openxmlformats.org/officeDocument/2006/relationships/hyperlink" Target="http://www.notinet.com.co/serverfiles/load_file.php?norma_no=248039" TargetMode="External"/><Relationship Id="rId31" Type="http://schemas.openxmlformats.org/officeDocument/2006/relationships/hyperlink" Target="https://notinet.com.co/serverfiles/load_file.php?norma_no=391655" TargetMode="External"/><Relationship Id="rId44" Type="http://schemas.openxmlformats.org/officeDocument/2006/relationships/hyperlink" Target="https://principal.notinet.com.co/Descargas/r1872_18.pdf" TargetMode="External"/><Relationship Id="rId52" Type="http://schemas.openxmlformats.org/officeDocument/2006/relationships/hyperlink" Target="https://www.notinet.com.co/serverfiles/load_file.php?norma_no=1032262" TargetMode="External"/><Relationship Id="rId60" Type="http://schemas.openxmlformats.org/officeDocument/2006/relationships/hyperlink" Target="https://www.notinet.com.co/serverfiles/load_file.php?norma_no=1050335" TargetMode="External"/><Relationship Id="rId65" Type="http://schemas.openxmlformats.org/officeDocument/2006/relationships/hyperlink" Target="https://www.notinet.com.co/serverfiles/load_file.php?norma_no=1065220" TargetMode="External"/><Relationship Id="rId73" Type="http://schemas.openxmlformats.org/officeDocument/2006/relationships/hyperlink" Target="https://principal.notinet.com.co/serverfiles/load_file.php?norma_no=1078455" TargetMode="External"/><Relationship Id="rId78" Type="http://schemas.openxmlformats.org/officeDocument/2006/relationships/hyperlink" Target="https://principal.notinet.com.co/serverfiles/load_file.php?norma_no=1087548" TargetMode="External"/><Relationship Id="rId81" Type="http://schemas.openxmlformats.org/officeDocument/2006/relationships/hyperlink" Target="https://principal.notinet.com.co/serverfiles/load_file.php?norma_no=1092353" TargetMode="External"/><Relationship Id="rId86" Type="http://schemas.openxmlformats.org/officeDocument/2006/relationships/hyperlink" Target="https://www.notinet.com.co/noticia/pdfviewNoticiaProxy/1099793" TargetMode="External"/><Relationship Id="rId4" Type="http://schemas.openxmlformats.org/officeDocument/2006/relationships/hyperlink" Target="http://www.notinet.com.co/serverfiles/load_file.php?norma_no=214929" TargetMode="External"/><Relationship Id="rId9" Type="http://schemas.openxmlformats.org/officeDocument/2006/relationships/hyperlink" Target="http://www.notinet.com.co/serverfiles/load_file.php?norma_no=241986" TargetMode="External"/><Relationship Id="rId13" Type="http://schemas.openxmlformats.org/officeDocument/2006/relationships/hyperlink" Target="http://www.notinet.com.co/serverfiles/load_file_pru.php?norma_no=271761" TargetMode="External"/><Relationship Id="rId18" Type="http://schemas.openxmlformats.org/officeDocument/2006/relationships/hyperlink" Target="http://www.notinet.com.co/serverfiles/load_file.php?norma_no=307966" TargetMode="External"/><Relationship Id="rId39" Type="http://schemas.openxmlformats.org/officeDocument/2006/relationships/hyperlink" Target="https://notinet.com.co/serverfiles/load_file.php?norma_no=415733" TargetMode="External"/><Relationship Id="rId34" Type="http://schemas.openxmlformats.org/officeDocument/2006/relationships/hyperlink" Target="http://www.notinet.com.co/serverfiles/load_file.php?norma_no=400703" TargetMode="External"/><Relationship Id="rId50" Type="http://schemas.openxmlformats.org/officeDocument/2006/relationships/hyperlink" Target="http://www.notinet.com.co/serverfiles/load_file.php?norma_no=1026978" TargetMode="External"/><Relationship Id="rId55" Type="http://schemas.openxmlformats.org/officeDocument/2006/relationships/hyperlink" Target="https://www.notinet.com.co/serverfiles/load_file.php?norma_no=1039455" TargetMode="External"/><Relationship Id="rId76" Type="http://schemas.openxmlformats.org/officeDocument/2006/relationships/hyperlink" Target="https://principal.notinet.com.co/serverfiles/load_file.php?norma_no=1083943" TargetMode="External"/><Relationship Id="rId7" Type="http://schemas.openxmlformats.org/officeDocument/2006/relationships/hyperlink" Target="http://www.notinet.com.co/serverfiles/load_file.php?norma_no=230735" TargetMode="External"/><Relationship Id="rId71" Type="http://schemas.openxmlformats.org/officeDocument/2006/relationships/hyperlink" Target="https://principal.notinet.com.co/serverfiles/load_file.php?norma_no=1076433" TargetMode="External"/><Relationship Id="rId92" Type="http://schemas.openxmlformats.org/officeDocument/2006/relationships/hyperlink" Target="https://www.notinet.com.co/noticia/pdfviewNoticia/1111434" TargetMode="External"/><Relationship Id="rId2" Type="http://schemas.openxmlformats.org/officeDocument/2006/relationships/hyperlink" Target="http://www.notinet.com.co/serverfiles/load_file.php?norma_no=135464" TargetMode="External"/><Relationship Id="rId29" Type="http://schemas.openxmlformats.org/officeDocument/2006/relationships/hyperlink" Target="https://notinet.com.co/serverfiles/load_file.php?norma_no=388170" TargetMode="External"/><Relationship Id="rId24" Type="http://schemas.openxmlformats.org/officeDocument/2006/relationships/hyperlink" Target="http://www.notinet.com.co/serverfiles/load_file.php?norma_no=359753" TargetMode="External"/><Relationship Id="rId40" Type="http://schemas.openxmlformats.org/officeDocument/2006/relationships/hyperlink" Target="https://www.notinet.com.co/serverfiles/load_file.php?norma_no=1000946" TargetMode="External"/><Relationship Id="rId45" Type="http://schemas.openxmlformats.org/officeDocument/2006/relationships/hyperlink" Target="https://www.superfinanciera.gov.co/jsp/Publicaciones/publicaciones/loadContenidoPublicacion/id/10829/reAncha/1/c/00" TargetMode="External"/><Relationship Id="rId66" Type="http://schemas.openxmlformats.org/officeDocument/2006/relationships/hyperlink" Target="https://www.notinet.com.co/serverfiles/load_file.php?norma_no=1067097" TargetMode="External"/><Relationship Id="rId87" Type="http://schemas.openxmlformats.org/officeDocument/2006/relationships/hyperlink" Target="https://www.notinet.com.co/noticia/pdfviewNoticia/1101837" TargetMode="External"/><Relationship Id="rId61" Type="http://schemas.openxmlformats.org/officeDocument/2006/relationships/hyperlink" Target="https://www.notinet.com.co/serverfiles/load_file.php?norma_no=1053505" TargetMode="External"/><Relationship Id="rId82" Type="http://schemas.openxmlformats.org/officeDocument/2006/relationships/hyperlink" Target="https://principal.notinet.com.co/serverfiles/load_file.php?norma_no=1093496" TargetMode="External"/><Relationship Id="rId19" Type="http://schemas.openxmlformats.org/officeDocument/2006/relationships/hyperlink" Target="http://www.notinet.com.co/serverfiles/load_file.php?norma_no=315677" TargetMode="External"/><Relationship Id="rId14" Type="http://schemas.openxmlformats.org/officeDocument/2006/relationships/hyperlink" Target="http://www.notinet.com.co/serverfiles/load_file.php?norma_no=276890" TargetMode="External"/><Relationship Id="rId30" Type="http://schemas.openxmlformats.org/officeDocument/2006/relationships/hyperlink" Target="https://notinet.com.co/serverfiles/load_file.php?norma_no=389074" TargetMode="External"/><Relationship Id="rId35" Type="http://schemas.openxmlformats.org/officeDocument/2006/relationships/hyperlink" Target="https://notinet.com.co/serverfiles/load_file.php?norma_no=402761" TargetMode="External"/><Relationship Id="rId56" Type="http://schemas.openxmlformats.org/officeDocument/2006/relationships/hyperlink" Target="https://www.notinet.com.co/serverfiles/load_file.php?norma_no=1040464" TargetMode="External"/><Relationship Id="rId77" Type="http://schemas.openxmlformats.org/officeDocument/2006/relationships/hyperlink" Target="https://principal.notinet.com.co/serverfiles/load_file.php?norma_no=1085558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workbookViewId="0">
      <selection activeCell="D35" sqref="D35"/>
    </sheetView>
  </sheetViews>
  <sheetFormatPr baseColWidth="10" defaultColWidth="11.42578125" defaultRowHeight="15" x14ac:dyDescent="0.25"/>
  <cols>
    <col min="1" max="5" width="11.42578125" style="8"/>
    <col min="6" max="6" width="12.7109375" style="8" customWidth="1"/>
    <col min="7" max="7" width="11.42578125" style="52"/>
    <col min="8" max="16384" width="11.42578125" style="8"/>
  </cols>
  <sheetData>
    <row r="1" spans="1:8" ht="25.15" customHeight="1" x14ac:dyDescent="0.25">
      <c r="A1" s="53" t="s">
        <v>0</v>
      </c>
      <c r="B1" s="160" t="s">
        <v>86</v>
      </c>
      <c r="C1" s="161"/>
      <c r="D1" s="164" t="s">
        <v>105</v>
      </c>
      <c r="E1" s="164" t="s">
        <v>104</v>
      </c>
      <c r="F1" s="53" t="s">
        <v>87</v>
      </c>
      <c r="G1" s="162" t="s">
        <v>102</v>
      </c>
      <c r="H1" s="162" t="s">
        <v>103</v>
      </c>
    </row>
    <row r="2" spans="1:8" ht="25.15" customHeight="1" x14ac:dyDescent="0.25">
      <c r="A2" s="54" t="s">
        <v>88</v>
      </c>
      <c r="B2" s="55" t="s">
        <v>89</v>
      </c>
      <c r="C2" s="55" t="s">
        <v>90</v>
      </c>
      <c r="D2" s="165"/>
      <c r="E2" s="165"/>
      <c r="F2" s="54" t="s">
        <v>91</v>
      </c>
      <c r="G2" s="163"/>
      <c r="H2" s="163"/>
    </row>
    <row r="3" spans="1:8" x14ac:dyDescent="0.25">
      <c r="A3" s="8">
        <f>YEAR(C3)</f>
        <v>1967</v>
      </c>
      <c r="B3" s="29">
        <v>24473</v>
      </c>
      <c r="C3" s="29">
        <v>24837</v>
      </c>
      <c r="D3" s="56">
        <v>4.4999999999999998E-2</v>
      </c>
      <c r="E3" s="56">
        <v>0.12</v>
      </c>
      <c r="F3" s="57">
        <v>420</v>
      </c>
      <c r="G3" s="52">
        <f>+F3*D3</f>
        <v>18.899999999999999</v>
      </c>
      <c r="H3" s="101">
        <f>+F3*E3</f>
        <v>50.4</v>
      </c>
    </row>
    <row r="4" spans="1:8" x14ac:dyDescent="0.25">
      <c r="A4" s="8">
        <f t="shared" ref="A4:A53" si="0">YEAR(C4)</f>
        <v>1968</v>
      </c>
      <c r="B4" s="29">
        <v>24838</v>
      </c>
      <c r="C4" s="29">
        <v>25203</v>
      </c>
      <c r="D4" s="56">
        <v>4.4999999999999998E-2</v>
      </c>
      <c r="E4" s="56">
        <v>0.12</v>
      </c>
      <c r="F4" s="57">
        <v>420</v>
      </c>
      <c r="G4" s="52">
        <f t="shared" ref="G4:G62" si="1">+F4*D4</f>
        <v>18.899999999999999</v>
      </c>
      <c r="H4" s="101">
        <f t="shared" ref="H4:H62" si="2">+F4*E4</f>
        <v>50.4</v>
      </c>
    </row>
    <row r="5" spans="1:8" x14ac:dyDescent="0.25">
      <c r="A5" s="8">
        <f t="shared" si="0"/>
        <v>1969</v>
      </c>
      <c r="B5" s="29">
        <v>25204</v>
      </c>
      <c r="C5" s="29">
        <v>25568</v>
      </c>
      <c r="D5" s="56">
        <v>4.4999999999999998E-2</v>
      </c>
      <c r="E5" s="56">
        <v>0.12</v>
      </c>
      <c r="F5" s="57">
        <v>461</v>
      </c>
      <c r="G5" s="52">
        <f t="shared" si="1"/>
        <v>20.745000000000001</v>
      </c>
      <c r="H5" s="101">
        <f t="shared" si="2"/>
        <v>55.32</v>
      </c>
    </row>
    <row r="6" spans="1:8" x14ac:dyDescent="0.25">
      <c r="A6" s="8">
        <f t="shared" si="0"/>
        <v>1970</v>
      </c>
      <c r="B6" s="29">
        <v>25569</v>
      </c>
      <c r="C6" s="29">
        <v>25933</v>
      </c>
      <c r="D6" s="56">
        <v>4.4999999999999998E-2</v>
      </c>
      <c r="E6" s="56">
        <v>0.12</v>
      </c>
      <c r="F6" s="57">
        <v>519</v>
      </c>
      <c r="G6" s="52">
        <f t="shared" si="1"/>
        <v>23.355</v>
      </c>
      <c r="H6" s="101">
        <f t="shared" si="2"/>
        <v>62.28</v>
      </c>
    </row>
    <row r="7" spans="1:8" x14ac:dyDescent="0.25">
      <c r="A7" s="8">
        <f t="shared" si="0"/>
        <v>1971</v>
      </c>
      <c r="B7" s="29">
        <v>25934</v>
      </c>
      <c r="C7" s="29">
        <v>26298</v>
      </c>
      <c r="D7" s="56">
        <v>4.4999999999999998E-2</v>
      </c>
      <c r="E7" s="56">
        <v>0.12</v>
      </c>
      <c r="F7" s="57">
        <v>519</v>
      </c>
      <c r="G7" s="52">
        <f t="shared" si="1"/>
        <v>23.355</v>
      </c>
      <c r="H7" s="101">
        <f t="shared" si="2"/>
        <v>62.28</v>
      </c>
    </row>
    <row r="8" spans="1:8" x14ac:dyDescent="0.25">
      <c r="A8" s="8">
        <f t="shared" si="0"/>
        <v>1972</v>
      </c>
      <c r="B8" s="29">
        <v>26299</v>
      </c>
      <c r="C8" s="29">
        <v>26664</v>
      </c>
      <c r="D8" s="56">
        <v>4.4999999999999998E-2</v>
      </c>
      <c r="E8" s="56">
        <v>0.12</v>
      </c>
      <c r="F8" s="57">
        <v>624</v>
      </c>
      <c r="G8" s="52">
        <f t="shared" si="1"/>
        <v>28.08</v>
      </c>
      <c r="H8" s="101">
        <f t="shared" si="2"/>
        <v>74.88</v>
      </c>
    </row>
    <row r="9" spans="1:8" x14ac:dyDescent="0.25">
      <c r="A9" s="8">
        <f t="shared" si="0"/>
        <v>1973</v>
      </c>
      <c r="B9" s="29">
        <v>26665</v>
      </c>
      <c r="C9" s="29">
        <v>27029</v>
      </c>
      <c r="D9" s="56">
        <v>4.4999999999999998E-2</v>
      </c>
      <c r="E9" s="56">
        <v>0.12</v>
      </c>
      <c r="F9" s="57">
        <v>660</v>
      </c>
      <c r="G9" s="52">
        <f t="shared" si="1"/>
        <v>29.7</v>
      </c>
      <c r="H9" s="101">
        <f t="shared" si="2"/>
        <v>79.2</v>
      </c>
    </row>
    <row r="10" spans="1:8" x14ac:dyDescent="0.25">
      <c r="A10" s="8">
        <f t="shared" si="0"/>
        <v>1974</v>
      </c>
      <c r="B10" s="29">
        <v>27030</v>
      </c>
      <c r="C10" s="29">
        <v>27394</v>
      </c>
      <c r="D10" s="56">
        <v>4.4999999999999998E-2</v>
      </c>
      <c r="E10" s="56">
        <v>0.12</v>
      </c>
      <c r="F10" s="57">
        <v>950</v>
      </c>
      <c r="G10" s="52">
        <f t="shared" si="1"/>
        <v>42.75</v>
      </c>
      <c r="H10" s="101">
        <f t="shared" si="2"/>
        <v>114</v>
      </c>
    </row>
    <row r="11" spans="1:8" x14ac:dyDescent="0.25">
      <c r="A11" s="8">
        <f t="shared" si="0"/>
        <v>1975</v>
      </c>
      <c r="B11" s="29">
        <v>27395</v>
      </c>
      <c r="C11" s="29">
        <v>27759</v>
      </c>
      <c r="D11" s="56">
        <v>4.4999999999999998E-2</v>
      </c>
      <c r="E11" s="56">
        <v>0.12</v>
      </c>
      <c r="F11" s="57">
        <v>1200</v>
      </c>
      <c r="G11" s="52">
        <f t="shared" si="1"/>
        <v>54</v>
      </c>
      <c r="H11" s="101">
        <f t="shared" si="2"/>
        <v>144</v>
      </c>
    </row>
    <row r="12" spans="1:8" x14ac:dyDescent="0.25">
      <c r="A12" s="8">
        <f t="shared" si="0"/>
        <v>1976</v>
      </c>
      <c r="B12" s="29">
        <v>27760</v>
      </c>
      <c r="C12" s="29">
        <v>28125</v>
      </c>
      <c r="D12" s="56">
        <v>4.4999999999999998E-2</v>
      </c>
      <c r="E12" s="56">
        <v>0.12</v>
      </c>
      <c r="F12" s="57">
        <v>1350</v>
      </c>
      <c r="G12" s="52">
        <f t="shared" si="1"/>
        <v>60.75</v>
      </c>
      <c r="H12" s="101">
        <f t="shared" si="2"/>
        <v>162</v>
      </c>
    </row>
    <row r="13" spans="1:8" x14ac:dyDescent="0.25">
      <c r="A13" s="8">
        <f t="shared" si="0"/>
        <v>1977</v>
      </c>
      <c r="B13" s="29">
        <v>28126</v>
      </c>
      <c r="C13" s="29">
        <v>28490</v>
      </c>
      <c r="D13" s="56">
        <v>4.4999999999999998E-2</v>
      </c>
      <c r="E13" s="56">
        <v>0.12</v>
      </c>
      <c r="F13" s="57">
        <v>1887.5</v>
      </c>
      <c r="G13" s="52">
        <f t="shared" si="1"/>
        <v>84.9375</v>
      </c>
      <c r="H13" s="101">
        <f t="shared" si="2"/>
        <v>226.5</v>
      </c>
    </row>
    <row r="14" spans="1:8" x14ac:dyDescent="0.25">
      <c r="A14" s="8">
        <f t="shared" si="0"/>
        <v>1978</v>
      </c>
      <c r="B14" s="29">
        <v>28491</v>
      </c>
      <c r="C14" s="29">
        <v>28855</v>
      </c>
      <c r="D14" s="56">
        <v>4.4999999999999998E-2</v>
      </c>
      <c r="E14" s="56">
        <v>0.12</v>
      </c>
      <c r="F14" s="57">
        <v>2500</v>
      </c>
      <c r="G14" s="52">
        <f t="shared" si="1"/>
        <v>112.5</v>
      </c>
      <c r="H14" s="101">
        <f t="shared" si="2"/>
        <v>300</v>
      </c>
    </row>
    <row r="15" spans="1:8" x14ac:dyDescent="0.25">
      <c r="A15" s="8">
        <f t="shared" si="0"/>
        <v>1979</v>
      </c>
      <c r="B15" s="29">
        <v>28856</v>
      </c>
      <c r="C15" s="29">
        <v>29220</v>
      </c>
      <c r="D15" s="56">
        <v>4.4999999999999998E-2</v>
      </c>
      <c r="E15" s="56">
        <v>0.12</v>
      </c>
      <c r="F15" s="57">
        <v>3450</v>
      </c>
      <c r="G15" s="52">
        <f t="shared" si="1"/>
        <v>155.25</v>
      </c>
      <c r="H15" s="101">
        <f t="shared" si="2"/>
        <v>414</v>
      </c>
    </row>
    <row r="16" spans="1:8" x14ac:dyDescent="0.25">
      <c r="A16" s="8">
        <f t="shared" si="0"/>
        <v>1980</v>
      </c>
      <c r="B16" s="29">
        <v>29221</v>
      </c>
      <c r="C16" s="29">
        <v>29586</v>
      </c>
      <c r="D16" s="56">
        <v>4.4999999999999998E-2</v>
      </c>
      <c r="E16" s="56">
        <v>0.12</v>
      </c>
      <c r="F16" s="57">
        <v>4500</v>
      </c>
      <c r="G16" s="52">
        <f t="shared" si="1"/>
        <v>202.5</v>
      </c>
      <c r="H16" s="101">
        <f t="shared" si="2"/>
        <v>540</v>
      </c>
    </row>
    <row r="17" spans="1:8" x14ac:dyDescent="0.25">
      <c r="A17" s="8">
        <f t="shared" si="0"/>
        <v>1981</v>
      </c>
      <c r="B17" s="29">
        <v>29587</v>
      </c>
      <c r="C17" s="29">
        <v>29951</v>
      </c>
      <c r="D17" s="56">
        <v>4.4999999999999998E-2</v>
      </c>
      <c r="E17" s="56">
        <v>0.12</v>
      </c>
      <c r="F17" s="57">
        <v>5700</v>
      </c>
      <c r="G17" s="52">
        <f t="shared" si="1"/>
        <v>256.5</v>
      </c>
      <c r="H17" s="101">
        <f t="shared" si="2"/>
        <v>684</v>
      </c>
    </row>
    <row r="18" spans="1:8" x14ac:dyDescent="0.25">
      <c r="A18" s="8">
        <f t="shared" si="0"/>
        <v>1982</v>
      </c>
      <c r="B18" s="29">
        <v>29952</v>
      </c>
      <c r="C18" s="29">
        <v>30316</v>
      </c>
      <c r="D18" s="56">
        <v>4.4999999999999998E-2</v>
      </c>
      <c r="E18" s="56">
        <v>0.12</v>
      </c>
      <c r="F18" s="57">
        <v>7410</v>
      </c>
      <c r="G18" s="52">
        <f t="shared" si="1"/>
        <v>333.45</v>
      </c>
      <c r="H18" s="101">
        <f t="shared" si="2"/>
        <v>889.19999999999993</v>
      </c>
    </row>
    <row r="19" spans="1:8" x14ac:dyDescent="0.25">
      <c r="A19" s="8">
        <f t="shared" si="0"/>
        <v>1983</v>
      </c>
      <c r="B19" s="29">
        <v>30317</v>
      </c>
      <c r="C19" s="29">
        <v>30681</v>
      </c>
      <c r="D19" s="56">
        <v>4.4999999999999998E-2</v>
      </c>
      <c r="E19" s="56">
        <v>0.12</v>
      </c>
      <c r="F19" s="57">
        <v>9261</v>
      </c>
      <c r="G19" s="52">
        <f t="shared" si="1"/>
        <v>416.745</v>
      </c>
      <c r="H19" s="101">
        <f t="shared" si="2"/>
        <v>1111.32</v>
      </c>
    </row>
    <row r="20" spans="1:8" x14ac:dyDescent="0.25">
      <c r="A20" s="8">
        <f t="shared" si="0"/>
        <v>1984</v>
      </c>
      <c r="B20" s="29">
        <v>30682</v>
      </c>
      <c r="C20" s="29">
        <v>31047</v>
      </c>
      <c r="D20" s="56">
        <v>4.4999999999999998E-2</v>
      </c>
      <c r="E20" s="56">
        <v>0.12</v>
      </c>
      <c r="F20" s="57">
        <v>11298</v>
      </c>
      <c r="G20" s="52">
        <f t="shared" si="1"/>
        <v>508.40999999999997</v>
      </c>
      <c r="H20" s="101">
        <f t="shared" si="2"/>
        <v>1355.76</v>
      </c>
    </row>
    <row r="21" spans="1:8" x14ac:dyDescent="0.25">
      <c r="A21" s="8">
        <f t="shared" si="0"/>
        <v>1985</v>
      </c>
      <c r="B21" s="29">
        <v>31048</v>
      </c>
      <c r="C21" s="29">
        <v>31351</v>
      </c>
      <c r="D21" s="56">
        <v>4.4999999999999998E-2</v>
      </c>
      <c r="E21" s="56">
        <v>0.12</v>
      </c>
      <c r="F21" s="57">
        <v>13558</v>
      </c>
      <c r="G21" s="52">
        <f t="shared" si="1"/>
        <v>610.11</v>
      </c>
      <c r="H21" s="101">
        <f t="shared" si="2"/>
        <v>1626.96</v>
      </c>
    </row>
    <row r="22" spans="1:8" x14ac:dyDescent="0.25">
      <c r="A22" s="8">
        <f t="shared" si="0"/>
        <v>1985</v>
      </c>
      <c r="B22" s="29">
        <v>31352</v>
      </c>
      <c r="C22" s="29">
        <v>31412</v>
      </c>
      <c r="D22" s="56">
        <v>6.5000000000000002E-2</v>
      </c>
      <c r="E22" s="56">
        <v>0.12</v>
      </c>
      <c r="F22" s="57">
        <v>13558</v>
      </c>
      <c r="G22" s="52">
        <f t="shared" si="1"/>
        <v>881.27</v>
      </c>
      <c r="H22" s="101">
        <f t="shared" si="2"/>
        <v>1626.96</v>
      </c>
    </row>
    <row r="23" spans="1:8" x14ac:dyDescent="0.25">
      <c r="A23" s="8">
        <f t="shared" si="0"/>
        <v>1986</v>
      </c>
      <c r="B23" s="29">
        <v>31413</v>
      </c>
      <c r="C23" s="29">
        <v>31777</v>
      </c>
      <c r="D23" s="56">
        <v>6.5000000000000002E-2</v>
      </c>
      <c r="E23" s="56">
        <v>0.12</v>
      </c>
      <c r="F23" s="57">
        <v>16812</v>
      </c>
      <c r="G23" s="52">
        <f t="shared" si="1"/>
        <v>1092.78</v>
      </c>
      <c r="H23" s="101">
        <f t="shared" si="2"/>
        <v>2017.4399999999998</v>
      </c>
    </row>
    <row r="24" spans="1:8" x14ac:dyDescent="0.25">
      <c r="A24" s="8">
        <f t="shared" si="0"/>
        <v>1987</v>
      </c>
      <c r="B24" s="29">
        <v>31778</v>
      </c>
      <c r="C24" s="29">
        <v>32142</v>
      </c>
      <c r="D24" s="56">
        <v>6.5000000000000002E-2</v>
      </c>
      <c r="E24" s="56">
        <v>0.12</v>
      </c>
      <c r="F24" s="57">
        <v>20510</v>
      </c>
      <c r="G24" s="52">
        <f t="shared" si="1"/>
        <v>1333.15</v>
      </c>
      <c r="H24" s="101">
        <f t="shared" si="2"/>
        <v>2461.1999999999998</v>
      </c>
    </row>
    <row r="25" spans="1:8" x14ac:dyDescent="0.25">
      <c r="A25" s="8">
        <f t="shared" si="0"/>
        <v>1988</v>
      </c>
      <c r="B25" s="29">
        <v>32143</v>
      </c>
      <c r="C25" s="29">
        <v>32508</v>
      </c>
      <c r="D25" s="56">
        <v>6.5000000000000002E-2</v>
      </c>
      <c r="E25" s="56">
        <v>0.12</v>
      </c>
      <c r="F25" s="57">
        <v>25638</v>
      </c>
      <c r="G25" s="52">
        <f t="shared" si="1"/>
        <v>1666.47</v>
      </c>
      <c r="H25" s="101">
        <f t="shared" si="2"/>
        <v>3076.56</v>
      </c>
    </row>
    <row r="26" spans="1:8" x14ac:dyDescent="0.25">
      <c r="A26" s="8">
        <f t="shared" si="0"/>
        <v>1989</v>
      </c>
      <c r="B26" s="29">
        <v>32509</v>
      </c>
      <c r="C26" s="29">
        <v>32873</v>
      </c>
      <c r="D26" s="56">
        <v>6.5000000000000002E-2</v>
      </c>
      <c r="E26" s="56">
        <v>0.12</v>
      </c>
      <c r="F26" s="57">
        <v>32560</v>
      </c>
      <c r="G26" s="52">
        <f t="shared" si="1"/>
        <v>2116.4</v>
      </c>
      <c r="H26" s="101">
        <f t="shared" si="2"/>
        <v>3907.2</v>
      </c>
    </row>
    <row r="27" spans="1:8" x14ac:dyDescent="0.25">
      <c r="A27" s="8">
        <f t="shared" si="0"/>
        <v>1990</v>
      </c>
      <c r="B27" s="29">
        <v>32874</v>
      </c>
      <c r="C27" s="29">
        <v>33238</v>
      </c>
      <c r="D27" s="56">
        <v>6.5000000000000002E-2</v>
      </c>
      <c r="E27" s="56">
        <v>0.12</v>
      </c>
      <c r="F27" s="57">
        <v>41025</v>
      </c>
      <c r="G27" s="52">
        <f t="shared" si="1"/>
        <v>2666.625</v>
      </c>
      <c r="H27" s="101">
        <f t="shared" si="2"/>
        <v>4923</v>
      </c>
    </row>
    <row r="28" spans="1:8" x14ac:dyDescent="0.25">
      <c r="A28" s="8">
        <f t="shared" si="0"/>
        <v>1991</v>
      </c>
      <c r="B28" s="29">
        <v>33239</v>
      </c>
      <c r="C28" s="29">
        <v>33603</v>
      </c>
      <c r="D28" s="56">
        <v>6.5000000000000002E-2</v>
      </c>
      <c r="E28" s="56">
        <v>0.12</v>
      </c>
      <c r="F28" s="57">
        <v>51720</v>
      </c>
      <c r="G28" s="52">
        <f t="shared" si="1"/>
        <v>3361.8</v>
      </c>
      <c r="H28" s="101">
        <f t="shared" si="2"/>
        <v>6206.4</v>
      </c>
    </row>
    <row r="29" spans="1:8" x14ac:dyDescent="0.25">
      <c r="A29" s="8">
        <f t="shared" si="0"/>
        <v>1992</v>
      </c>
      <c r="B29" s="29">
        <v>33604</v>
      </c>
      <c r="C29" s="29">
        <v>33877</v>
      </c>
      <c r="D29" s="56">
        <v>6.5000000000000002E-2</v>
      </c>
      <c r="E29" s="56">
        <v>0.12</v>
      </c>
      <c r="F29" s="57">
        <v>65190</v>
      </c>
      <c r="G29" s="52">
        <f t="shared" si="1"/>
        <v>4237.3500000000004</v>
      </c>
      <c r="H29" s="101">
        <f t="shared" si="2"/>
        <v>7822.7999999999993</v>
      </c>
    </row>
    <row r="30" spans="1:8" x14ac:dyDescent="0.25">
      <c r="A30" s="8">
        <f t="shared" si="0"/>
        <v>1992</v>
      </c>
      <c r="B30" s="29">
        <v>33878</v>
      </c>
      <c r="C30" s="29">
        <v>33969</v>
      </c>
      <c r="D30" s="56">
        <v>0.08</v>
      </c>
      <c r="E30" s="56">
        <v>0.12</v>
      </c>
      <c r="F30" s="57">
        <v>65190</v>
      </c>
      <c r="G30" s="52">
        <f t="shared" si="1"/>
        <v>5215.2</v>
      </c>
      <c r="H30" s="101">
        <f t="shared" si="2"/>
        <v>7822.7999999999993</v>
      </c>
    </row>
    <row r="31" spans="1:8" x14ac:dyDescent="0.25">
      <c r="A31" s="8">
        <f t="shared" si="0"/>
        <v>1993</v>
      </c>
      <c r="B31" s="29">
        <v>33970</v>
      </c>
      <c r="C31" s="29">
        <v>34334</v>
      </c>
      <c r="D31" s="56">
        <v>0.08</v>
      </c>
      <c r="E31" s="56">
        <v>0.12</v>
      </c>
      <c r="F31" s="57">
        <v>81510</v>
      </c>
      <c r="G31" s="52">
        <f t="shared" si="1"/>
        <v>6520.8</v>
      </c>
      <c r="H31" s="101">
        <f t="shared" si="2"/>
        <v>9781.1999999999989</v>
      </c>
    </row>
    <row r="32" spans="1:8" x14ac:dyDescent="0.25">
      <c r="A32" s="8">
        <f t="shared" si="0"/>
        <v>1994</v>
      </c>
      <c r="B32" s="29">
        <v>34335</v>
      </c>
      <c r="C32" s="29">
        <v>34424</v>
      </c>
      <c r="D32" s="56">
        <v>0.08</v>
      </c>
      <c r="E32" s="56">
        <v>0.12</v>
      </c>
      <c r="F32" s="57">
        <v>98700</v>
      </c>
      <c r="G32" s="52">
        <f t="shared" si="1"/>
        <v>7896</v>
      </c>
      <c r="H32" s="101">
        <f t="shared" si="2"/>
        <v>11844</v>
      </c>
    </row>
    <row r="33" spans="1:8" x14ac:dyDescent="0.25">
      <c r="A33" s="8">
        <f t="shared" si="0"/>
        <v>1994</v>
      </c>
      <c r="B33" s="29">
        <v>34425</v>
      </c>
      <c r="C33" s="29">
        <v>34699</v>
      </c>
      <c r="D33" s="56">
        <v>0.115</v>
      </c>
      <c r="E33" s="56">
        <v>0.12</v>
      </c>
      <c r="F33" s="57">
        <v>98700</v>
      </c>
      <c r="G33" s="52">
        <f t="shared" si="1"/>
        <v>11350.5</v>
      </c>
      <c r="H33" s="101">
        <f t="shared" si="2"/>
        <v>11844</v>
      </c>
    </row>
    <row r="34" spans="1:8" x14ac:dyDescent="0.25">
      <c r="A34" s="8">
        <f t="shared" si="0"/>
        <v>1995</v>
      </c>
      <c r="B34" s="29">
        <v>34700</v>
      </c>
      <c r="C34" s="29">
        <v>35064</v>
      </c>
      <c r="D34" s="56">
        <v>0.125</v>
      </c>
      <c r="E34" s="56">
        <v>0.12</v>
      </c>
      <c r="F34" s="57">
        <v>118934</v>
      </c>
      <c r="G34" s="52">
        <f t="shared" si="1"/>
        <v>14866.75</v>
      </c>
      <c r="H34" s="101">
        <f>+F34*E34</f>
        <v>14272.08</v>
      </c>
    </row>
    <row r="35" spans="1:8" x14ac:dyDescent="0.25">
      <c r="A35" s="8">
        <f t="shared" si="0"/>
        <v>1996</v>
      </c>
      <c r="B35" s="29">
        <v>35065</v>
      </c>
      <c r="C35" s="29">
        <v>35430</v>
      </c>
      <c r="D35" s="56">
        <v>0.13500000000000001</v>
      </c>
      <c r="E35" s="56">
        <v>0.12</v>
      </c>
      <c r="F35" s="57">
        <v>142125</v>
      </c>
      <c r="G35" s="52">
        <f t="shared" si="1"/>
        <v>19186.875</v>
      </c>
      <c r="H35" s="101">
        <f t="shared" si="2"/>
        <v>17055</v>
      </c>
    </row>
    <row r="36" spans="1:8" x14ac:dyDescent="0.25">
      <c r="A36" s="8">
        <f t="shared" si="0"/>
        <v>1997</v>
      </c>
      <c r="B36" s="29">
        <v>35431</v>
      </c>
      <c r="C36" s="29">
        <v>35795</v>
      </c>
      <c r="D36" s="56">
        <v>0.13500000000000001</v>
      </c>
      <c r="E36" s="56">
        <v>0.12</v>
      </c>
      <c r="F36" s="57">
        <v>172005</v>
      </c>
      <c r="G36" s="52">
        <f t="shared" si="1"/>
        <v>23220.675000000003</v>
      </c>
      <c r="H36" s="101">
        <f t="shared" si="2"/>
        <v>20640.599999999999</v>
      </c>
    </row>
    <row r="37" spans="1:8" x14ac:dyDescent="0.25">
      <c r="A37" s="8">
        <f t="shared" si="0"/>
        <v>1998</v>
      </c>
      <c r="B37" s="29">
        <v>35796</v>
      </c>
      <c r="C37" s="29">
        <v>36160</v>
      </c>
      <c r="D37" s="56">
        <v>0.13500000000000001</v>
      </c>
      <c r="E37" s="56">
        <v>0.12</v>
      </c>
      <c r="F37" s="57">
        <v>203825.93</v>
      </c>
      <c r="G37" s="52">
        <f t="shared" si="1"/>
        <v>27516.500550000001</v>
      </c>
      <c r="H37" s="101">
        <f t="shared" si="2"/>
        <v>24459.111599999997</v>
      </c>
    </row>
    <row r="38" spans="1:8" x14ac:dyDescent="0.25">
      <c r="A38" s="8">
        <f t="shared" si="0"/>
        <v>1999</v>
      </c>
      <c r="B38" s="29">
        <v>36161</v>
      </c>
      <c r="C38" s="29">
        <v>36525</v>
      </c>
      <c r="D38" s="56">
        <v>0.13500000000000001</v>
      </c>
      <c r="E38" s="56">
        <v>0.12</v>
      </c>
      <c r="F38" s="57">
        <v>236460</v>
      </c>
      <c r="G38" s="52">
        <f t="shared" si="1"/>
        <v>31922.100000000002</v>
      </c>
      <c r="H38" s="101">
        <f t="shared" si="2"/>
        <v>28375.200000000001</v>
      </c>
    </row>
    <row r="39" spans="1:8" x14ac:dyDescent="0.25">
      <c r="A39" s="8">
        <f t="shared" si="0"/>
        <v>2000</v>
      </c>
      <c r="B39" s="29">
        <v>36526</v>
      </c>
      <c r="C39" s="29">
        <v>36891</v>
      </c>
      <c r="D39" s="56">
        <v>0.13500000000000001</v>
      </c>
      <c r="E39" s="56">
        <v>0.12</v>
      </c>
      <c r="F39" s="57">
        <v>260106</v>
      </c>
      <c r="G39" s="52">
        <f t="shared" si="1"/>
        <v>35114.310000000005</v>
      </c>
      <c r="H39" s="101">
        <f t="shared" si="2"/>
        <v>31212.719999999998</v>
      </c>
    </row>
    <row r="40" spans="1:8" x14ac:dyDescent="0.25">
      <c r="A40" s="8">
        <f t="shared" si="0"/>
        <v>2001</v>
      </c>
      <c r="B40" s="29">
        <v>36892</v>
      </c>
      <c r="C40" s="29">
        <v>37256</v>
      </c>
      <c r="D40" s="56">
        <v>0.13500000000000001</v>
      </c>
      <c r="E40" s="56">
        <v>0.12</v>
      </c>
      <c r="F40" s="57">
        <v>286000</v>
      </c>
      <c r="G40" s="52">
        <f t="shared" si="1"/>
        <v>38610</v>
      </c>
      <c r="H40" s="101">
        <f t="shared" si="2"/>
        <v>34320</v>
      </c>
    </row>
    <row r="41" spans="1:8" x14ac:dyDescent="0.25">
      <c r="A41" s="8">
        <f t="shared" si="0"/>
        <v>2002</v>
      </c>
      <c r="B41" s="29">
        <v>37257</v>
      </c>
      <c r="C41" s="29">
        <v>37621</v>
      </c>
      <c r="D41" s="56">
        <v>0.13500000000000001</v>
      </c>
      <c r="E41" s="56">
        <v>0.12</v>
      </c>
      <c r="F41" s="57">
        <v>309000</v>
      </c>
      <c r="G41" s="52">
        <f t="shared" si="1"/>
        <v>41715</v>
      </c>
      <c r="H41" s="101">
        <f t="shared" si="2"/>
        <v>37080</v>
      </c>
    </row>
    <row r="42" spans="1:8" x14ac:dyDescent="0.25">
      <c r="A42" s="8">
        <f t="shared" si="0"/>
        <v>2003</v>
      </c>
      <c r="B42" s="29">
        <v>37622</v>
      </c>
      <c r="C42" s="29">
        <v>37986</v>
      </c>
      <c r="D42" s="56">
        <v>0.13500000000000001</v>
      </c>
      <c r="E42" s="56">
        <v>0.12</v>
      </c>
      <c r="F42" s="57">
        <v>332000</v>
      </c>
      <c r="G42" s="52">
        <f t="shared" si="1"/>
        <v>44820</v>
      </c>
      <c r="H42" s="101">
        <f t="shared" si="2"/>
        <v>39840</v>
      </c>
    </row>
    <row r="43" spans="1:8" x14ac:dyDescent="0.25">
      <c r="A43" s="8">
        <f t="shared" si="0"/>
        <v>2004</v>
      </c>
      <c r="B43" s="29">
        <v>37987</v>
      </c>
      <c r="C43" s="29">
        <v>38352</v>
      </c>
      <c r="D43" s="56">
        <v>0.14499999999999999</v>
      </c>
      <c r="E43" s="56">
        <v>0.12</v>
      </c>
      <c r="F43" s="57">
        <v>358000</v>
      </c>
      <c r="G43" s="52">
        <f t="shared" si="1"/>
        <v>51910</v>
      </c>
      <c r="H43" s="101">
        <f t="shared" si="2"/>
        <v>42960</v>
      </c>
    </row>
    <row r="44" spans="1:8" x14ac:dyDescent="0.25">
      <c r="A44" s="8">
        <f t="shared" si="0"/>
        <v>2005</v>
      </c>
      <c r="B44" s="29">
        <v>38353</v>
      </c>
      <c r="C44" s="29">
        <v>38717</v>
      </c>
      <c r="D44" s="56">
        <v>0.15</v>
      </c>
      <c r="E44" s="56">
        <v>0.12</v>
      </c>
      <c r="F44" s="57">
        <v>381500</v>
      </c>
      <c r="G44" s="52">
        <f t="shared" si="1"/>
        <v>57225</v>
      </c>
      <c r="H44" s="101">
        <f t="shared" si="2"/>
        <v>45780</v>
      </c>
    </row>
    <row r="45" spans="1:8" x14ac:dyDescent="0.25">
      <c r="A45" s="8">
        <f t="shared" si="0"/>
        <v>2006</v>
      </c>
      <c r="B45" s="29">
        <v>38718</v>
      </c>
      <c r="C45" s="29">
        <v>39082</v>
      </c>
      <c r="D45" s="56">
        <v>0.155</v>
      </c>
      <c r="E45" s="56">
        <v>0.12</v>
      </c>
      <c r="F45" s="57">
        <v>408000</v>
      </c>
      <c r="G45" s="52">
        <f t="shared" si="1"/>
        <v>63240</v>
      </c>
      <c r="H45" s="101">
        <f t="shared" si="2"/>
        <v>48960</v>
      </c>
    </row>
    <row r="46" spans="1:8" x14ac:dyDescent="0.25">
      <c r="A46" s="8">
        <f t="shared" si="0"/>
        <v>2007</v>
      </c>
      <c r="B46" s="29">
        <v>39083</v>
      </c>
      <c r="C46" s="29">
        <v>39447</v>
      </c>
      <c r="D46" s="56">
        <v>0.155</v>
      </c>
      <c r="E46" s="56">
        <v>0.125</v>
      </c>
      <c r="F46" s="57">
        <v>433700</v>
      </c>
      <c r="G46" s="52">
        <f t="shared" si="1"/>
        <v>67223.5</v>
      </c>
      <c r="H46" s="101">
        <f t="shared" si="2"/>
        <v>54212.5</v>
      </c>
    </row>
    <row r="47" spans="1:8" x14ac:dyDescent="0.25">
      <c r="A47" s="8">
        <f t="shared" si="0"/>
        <v>2008</v>
      </c>
      <c r="B47" s="29">
        <v>39448</v>
      </c>
      <c r="C47" s="29">
        <v>39813</v>
      </c>
      <c r="D47" s="56">
        <v>0.16</v>
      </c>
      <c r="E47" s="56">
        <v>0.125</v>
      </c>
      <c r="F47" s="57">
        <v>461500</v>
      </c>
      <c r="G47" s="52">
        <f t="shared" si="1"/>
        <v>73840</v>
      </c>
      <c r="H47" s="101">
        <f t="shared" si="2"/>
        <v>57687.5</v>
      </c>
    </row>
    <row r="48" spans="1:8" x14ac:dyDescent="0.25">
      <c r="A48" s="8">
        <f t="shared" si="0"/>
        <v>2009</v>
      </c>
      <c r="B48" s="29">
        <v>39814</v>
      </c>
      <c r="C48" s="29">
        <v>40178</v>
      </c>
      <c r="D48" s="56">
        <v>0.16</v>
      </c>
      <c r="E48" s="56">
        <v>0.125</v>
      </c>
      <c r="F48" s="57">
        <v>496900</v>
      </c>
      <c r="G48" s="52">
        <f t="shared" si="1"/>
        <v>79504</v>
      </c>
      <c r="H48" s="101">
        <f t="shared" si="2"/>
        <v>62112.5</v>
      </c>
    </row>
    <row r="49" spans="1:8" x14ac:dyDescent="0.25">
      <c r="A49" s="8">
        <f t="shared" si="0"/>
        <v>2010</v>
      </c>
      <c r="B49" s="29">
        <v>40179</v>
      </c>
      <c r="C49" s="29">
        <v>40543</v>
      </c>
      <c r="D49" s="56">
        <v>0.16</v>
      </c>
      <c r="E49" s="56">
        <v>0.125</v>
      </c>
      <c r="F49" s="57">
        <v>515000</v>
      </c>
      <c r="G49" s="52">
        <f t="shared" si="1"/>
        <v>82400</v>
      </c>
      <c r="H49" s="101">
        <f t="shared" si="2"/>
        <v>64375</v>
      </c>
    </row>
    <row r="50" spans="1:8" x14ac:dyDescent="0.25">
      <c r="A50" s="8">
        <f t="shared" si="0"/>
        <v>2011</v>
      </c>
      <c r="B50" s="29">
        <v>40544</v>
      </c>
      <c r="C50" s="29">
        <v>40908</v>
      </c>
      <c r="D50" s="56">
        <v>0.16</v>
      </c>
      <c r="E50" s="56">
        <v>0.125</v>
      </c>
      <c r="F50" s="57">
        <v>535600</v>
      </c>
      <c r="G50" s="52">
        <f t="shared" si="1"/>
        <v>85696</v>
      </c>
      <c r="H50" s="101">
        <f t="shared" si="2"/>
        <v>66950</v>
      </c>
    </row>
    <row r="51" spans="1:8" x14ac:dyDescent="0.25">
      <c r="A51" s="8">
        <f t="shared" si="0"/>
        <v>2012</v>
      </c>
      <c r="B51" s="29">
        <v>40909</v>
      </c>
      <c r="C51" s="29">
        <v>41274</v>
      </c>
      <c r="D51" s="56">
        <v>0.16</v>
      </c>
      <c r="E51" s="56">
        <v>0.125</v>
      </c>
      <c r="F51" s="57">
        <v>566700</v>
      </c>
      <c r="G51" s="52">
        <f t="shared" si="1"/>
        <v>90672</v>
      </c>
      <c r="H51" s="101">
        <f t="shared" si="2"/>
        <v>70837.5</v>
      </c>
    </row>
    <row r="52" spans="1:8" x14ac:dyDescent="0.25">
      <c r="A52" s="8">
        <f t="shared" si="0"/>
        <v>2013</v>
      </c>
      <c r="B52" s="29">
        <v>41275</v>
      </c>
      <c r="C52" s="29">
        <v>41639</v>
      </c>
      <c r="D52" s="56">
        <v>0.16</v>
      </c>
      <c r="E52" s="56">
        <v>0.125</v>
      </c>
      <c r="F52" s="57">
        <v>589500</v>
      </c>
      <c r="G52" s="52">
        <f t="shared" si="1"/>
        <v>94320</v>
      </c>
      <c r="H52" s="101">
        <f t="shared" si="2"/>
        <v>73687.5</v>
      </c>
    </row>
    <row r="53" spans="1:8" x14ac:dyDescent="0.25">
      <c r="A53" s="8">
        <f t="shared" si="0"/>
        <v>2014</v>
      </c>
      <c r="B53" s="29">
        <v>41640</v>
      </c>
      <c r="C53" s="29">
        <v>42004</v>
      </c>
      <c r="D53" s="56">
        <v>0.16</v>
      </c>
      <c r="E53" s="56">
        <v>0.125</v>
      </c>
      <c r="F53" s="57">
        <v>616000</v>
      </c>
      <c r="G53" s="52">
        <f t="shared" si="1"/>
        <v>98560</v>
      </c>
      <c r="H53" s="101">
        <f t="shared" si="2"/>
        <v>77000</v>
      </c>
    </row>
    <row r="54" spans="1:8" x14ac:dyDescent="0.25">
      <c r="A54" s="8">
        <v>2015</v>
      </c>
      <c r="B54" s="4">
        <v>42005</v>
      </c>
      <c r="C54" s="4">
        <v>42369</v>
      </c>
      <c r="D54" s="56">
        <v>0.16</v>
      </c>
      <c r="E54" s="56">
        <v>0.125</v>
      </c>
      <c r="F54" s="57">
        <v>644350</v>
      </c>
      <c r="G54" s="52">
        <f t="shared" si="1"/>
        <v>103096</v>
      </c>
      <c r="H54" s="101">
        <f t="shared" si="2"/>
        <v>80543.75</v>
      </c>
    </row>
    <row r="55" spans="1:8" x14ac:dyDescent="0.25">
      <c r="A55" s="8">
        <v>2016</v>
      </c>
      <c r="B55" s="4">
        <v>42370</v>
      </c>
      <c r="C55" s="4">
        <v>42735</v>
      </c>
      <c r="D55" s="56">
        <v>0.16</v>
      </c>
      <c r="E55" s="56">
        <v>0.125</v>
      </c>
      <c r="F55" s="57">
        <v>689455</v>
      </c>
      <c r="G55" s="52">
        <f t="shared" si="1"/>
        <v>110312.8</v>
      </c>
      <c r="H55" s="101">
        <f t="shared" si="2"/>
        <v>86181.875</v>
      </c>
    </row>
    <row r="56" spans="1:8" x14ac:dyDescent="0.25">
      <c r="A56" s="8">
        <v>2017</v>
      </c>
      <c r="B56" s="4">
        <v>42736</v>
      </c>
      <c r="C56" s="4">
        <v>43100</v>
      </c>
      <c r="D56" s="56">
        <v>0.16</v>
      </c>
      <c r="E56" s="56">
        <v>0.125</v>
      </c>
      <c r="F56" s="57">
        <v>737717</v>
      </c>
      <c r="G56" s="52">
        <f t="shared" si="1"/>
        <v>118034.72</v>
      </c>
      <c r="H56" s="101">
        <f t="shared" si="2"/>
        <v>92214.625</v>
      </c>
    </row>
    <row r="57" spans="1:8" x14ac:dyDescent="0.25">
      <c r="A57" s="8">
        <v>2018</v>
      </c>
      <c r="B57" s="4">
        <v>43101</v>
      </c>
      <c r="C57" s="4">
        <v>43465</v>
      </c>
      <c r="D57" s="56">
        <v>0.16</v>
      </c>
      <c r="E57" s="56">
        <v>0.125</v>
      </c>
      <c r="F57" s="3">
        <v>781242</v>
      </c>
      <c r="G57" s="52">
        <f t="shared" si="1"/>
        <v>124998.72</v>
      </c>
      <c r="H57" s="101">
        <f t="shared" si="2"/>
        <v>97655.25</v>
      </c>
    </row>
    <row r="58" spans="1:8" x14ac:dyDescent="0.25">
      <c r="A58" s="8">
        <v>2019</v>
      </c>
      <c r="B58" s="4">
        <v>43466</v>
      </c>
      <c r="C58" s="4">
        <v>43830</v>
      </c>
      <c r="D58" s="56">
        <v>0.16</v>
      </c>
      <c r="E58" s="56">
        <v>0.125</v>
      </c>
      <c r="F58" s="3">
        <v>828116</v>
      </c>
      <c r="G58" s="52">
        <f t="shared" si="1"/>
        <v>132498.56</v>
      </c>
      <c r="H58" s="101">
        <f t="shared" si="2"/>
        <v>103514.5</v>
      </c>
    </row>
    <row r="59" spans="1:8" x14ac:dyDescent="0.25">
      <c r="A59" s="8">
        <v>2020</v>
      </c>
      <c r="B59" s="4">
        <v>43831</v>
      </c>
      <c r="C59" s="4">
        <v>44196</v>
      </c>
      <c r="D59" s="56">
        <v>0.16</v>
      </c>
      <c r="E59" s="56">
        <v>0.125</v>
      </c>
      <c r="F59" s="3">
        <v>877803</v>
      </c>
      <c r="G59" s="52">
        <f t="shared" si="1"/>
        <v>140448.48000000001</v>
      </c>
      <c r="H59" s="101">
        <f t="shared" si="2"/>
        <v>109725.375</v>
      </c>
    </row>
    <row r="60" spans="1:8" x14ac:dyDescent="0.25">
      <c r="A60" s="8">
        <v>2021</v>
      </c>
      <c r="B60" s="4">
        <v>44197</v>
      </c>
      <c r="C60" s="4">
        <v>44561</v>
      </c>
      <c r="D60" s="56">
        <v>0.16</v>
      </c>
      <c r="E60" s="56">
        <v>0.125</v>
      </c>
      <c r="F60" s="3">
        <v>908526</v>
      </c>
      <c r="G60" s="52">
        <f t="shared" si="1"/>
        <v>145364.16</v>
      </c>
      <c r="H60" s="101">
        <f t="shared" si="2"/>
        <v>113565.75</v>
      </c>
    </row>
    <row r="61" spans="1:8" x14ac:dyDescent="0.25">
      <c r="A61" s="8">
        <v>2022</v>
      </c>
      <c r="B61" s="4">
        <v>44562</v>
      </c>
      <c r="C61" s="4">
        <v>44926</v>
      </c>
      <c r="D61" s="56">
        <v>0.16</v>
      </c>
      <c r="E61" s="56">
        <v>0.125</v>
      </c>
      <c r="G61" s="52">
        <f t="shared" si="1"/>
        <v>0</v>
      </c>
      <c r="H61" s="101">
        <f t="shared" si="2"/>
        <v>0</v>
      </c>
    </row>
    <row r="62" spans="1:8" x14ac:dyDescent="0.25">
      <c r="D62" s="56">
        <v>0.16</v>
      </c>
      <c r="E62" s="56">
        <v>0.125</v>
      </c>
      <c r="G62" s="52">
        <f t="shared" si="1"/>
        <v>0</v>
      </c>
      <c r="H62" s="101">
        <f t="shared" si="2"/>
        <v>0</v>
      </c>
    </row>
    <row r="63" spans="1:8" x14ac:dyDescent="0.25">
      <c r="H63" s="101"/>
    </row>
    <row r="64" spans="1:8" x14ac:dyDescent="0.25">
      <c r="H64" s="101"/>
    </row>
    <row r="65" spans="8:8" x14ac:dyDescent="0.25">
      <c r="H65" s="101"/>
    </row>
    <row r="66" spans="8:8" x14ac:dyDescent="0.25">
      <c r="H66" s="101"/>
    </row>
    <row r="67" spans="8:8" x14ac:dyDescent="0.25">
      <c r="H67" s="101"/>
    </row>
    <row r="68" spans="8:8" x14ac:dyDescent="0.25">
      <c r="H68" s="101"/>
    </row>
    <row r="69" spans="8:8" x14ac:dyDescent="0.25">
      <c r="H69" s="101"/>
    </row>
    <row r="70" spans="8:8" x14ac:dyDescent="0.25">
      <c r="H70" s="101"/>
    </row>
    <row r="71" spans="8:8" x14ac:dyDescent="0.25">
      <c r="H71" s="101"/>
    </row>
    <row r="72" spans="8:8" x14ac:dyDescent="0.25">
      <c r="H72" s="101"/>
    </row>
    <row r="73" spans="8:8" x14ac:dyDescent="0.25">
      <c r="H73" s="101"/>
    </row>
    <row r="74" spans="8:8" x14ac:dyDescent="0.25">
      <c r="H74" s="101"/>
    </row>
    <row r="75" spans="8:8" x14ac:dyDescent="0.25">
      <c r="H75" s="101"/>
    </row>
    <row r="76" spans="8:8" x14ac:dyDescent="0.25">
      <c r="H76" s="101"/>
    </row>
    <row r="77" spans="8:8" x14ac:dyDescent="0.25">
      <c r="H77" s="101"/>
    </row>
    <row r="78" spans="8:8" x14ac:dyDescent="0.25">
      <c r="H78" s="101"/>
    </row>
    <row r="79" spans="8:8" x14ac:dyDescent="0.25">
      <c r="H79" s="101"/>
    </row>
    <row r="80" spans="8:8" x14ac:dyDescent="0.25">
      <c r="H80" s="101"/>
    </row>
    <row r="81" spans="8:8" x14ac:dyDescent="0.25">
      <c r="H81" s="101"/>
    </row>
    <row r="82" spans="8:8" x14ac:dyDescent="0.25">
      <c r="H82" s="101"/>
    </row>
    <row r="83" spans="8:8" x14ac:dyDescent="0.25">
      <c r="H83" s="101"/>
    </row>
    <row r="84" spans="8:8" x14ac:dyDescent="0.25">
      <c r="H84" s="101"/>
    </row>
    <row r="85" spans="8:8" x14ac:dyDescent="0.25">
      <c r="H85" s="101"/>
    </row>
    <row r="86" spans="8:8" x14ac:dyDescent="0.25">
      <c r="H86" s="101"/>
    </row>
    <row r="87" spans="8:8" x14ac:dyDescent="0.25">
      <c r="H87" s="101"/>
    </row>
    <row r="88" spans="8:8" x14ac:dyDescent="0.25">
      <c r="H88" s="101"/>
    </row>
    <row r="89" spans="8:8" x14ac:dyDescent="0.25">
      <c r="H89" s="101"/>
    </row>
    <row r="90" spans="8:8" x14ac:dyDescent="0.25">
      <c r="H90" s="101"/>
    </row>
    <row r="91" spans="8:8" x14ac:dyDescent="0.25">
      <c r="H91" s="101"/>
    </row>
    <row r="92" spans="8:8" x14ac:dyDescent="0.25">
      <c r="H92" s="101"/>
    </row>
    <row r="93" spans="8:8" x14ac:dyDescent="0.25">
      <c r="H93" s="101"/>
    </row>
    <row r="94" spans="8:8" x14ac:dyDescent="0.25">
      <c r="H94" s="101"/>
    </row>
    <row r="95" spans="8:8" x14ac:dyDescent="0.25">
      <c r="H95" s="101"/>
    </row>
    <row r="96" spans="8:8" x14ac:dyDescent="0.25">
      <c r="H96" s="101"/>
    </row>
    <row r="97" spans="8:8" x14ac:dyDescent="0.25">
      <c r="H97" s="101"/>
    </row>
    <row r="98" spans="8:8" x14ac:dyDescent="0.25">
      <c r="H98" s="101"/>
    </row>
    <row r="99" spans="8:8" x14ac:dyDescent="0.25">
      <c r="H99" s="101"/>
    </row>
    <row r="100" spans="8:8" x14ac:dyDescent="0.25">
      <c r="H100" s="101"/>
    </row>
    <row r="101" spans="8:8" x14ac:dyDescent="0.25">
      <c r="H101" s="101"/>
    </row>
    <row r="102" spans="8:8" x14ac:dyDescent="0.25">
      <c r="H102" s="101"/>
    </row>
    <row r="103" spans="8:8" x14ac:dyDescent="0.25">
      <c r="H103" s="101"/>
    </row>
    <row r="104" spans="8:8" x14ac:dyDescent="0.25">
      <c r="H104" s="101"/>
    </row>
    <row r="105" spans="8:8" x14ac:dyDescent="0.25">
      <c r="H105" s="101"/>
    </row>
    <row r="106" spans="8:8" x14ac:dyDescent="0.25">
      <c r="H106" s="101"/>
    </row>
    <row r="107" spans="8:8" x14ac:dyDescent="0.25">
      <c r="H107" s="101"/>
    </row>
    <row r="108" spans="8:8" x14ac:dyDescent="0.25">
      <c r="H108" s="101"/>
    </row>
    <row r="109" spans="8:8" x14ac:dyDescent="0.25">
      <c r="H109" s="101"/>
    </row>
    <row r="110" spans="8:8" x14ac:dyDescent="0.25">
      <c r="H110" s="101"/>
    </row>
    <row r="111" spans="8:8" x14ac:dyDescent="0.25">
      <c r="H111" s="101"/>
    </row>
    <row r="112" spans="8:8" x14ac:dyDescent="0.25">
      <c r="H112" s="101"/>
    </row>
    <row r="113" spans="8:8" x14ac:dyDescent="0.25">
      <c r="H113" s="101"/>
    </row>
    <row r="114" spans="8:8" x14ac:dyDescent="0.25">
      <c r="H114" s="101"/>
    </row>
    <row r="115" spans="8:8" x14ac:dyDescent="0.25">
      <c r="H115" s="101"/>
    </row>
    <row r="116" spans="8:8" x14ac:dyDescent="0.25">
      <c r="H116" s="101"/>
    </row>
    <row r="117" spans="8:8" x14ac:dyDescent="0.25">
      <c r="H117" s="101"/>
    </row>
    <row r="118" spans="8:8" x14ac:dyDescent="0.25">
      <c r="H118" s="101"/>
    </row>
    <row r="119" spans="8:8" x14ac:dyDescent="0.25">
      <c r="H119" s="101"/>
    </row>
    <row r="120" spans="8:8" x14ac:dyDescent="0.25">
      <c r="H120" s="101"/>
    </row>
    <row r="121" spans="8:8" x14ac:dyDescent="0.25">
      <c r="H121" s="101"/>
    </row>
    <row r="122" spans="8:8" x14ac:dyDescent="0.25">
      <c r="H122" s="101"/>
    </row>
    <row r="123" spans="8:8" x14ac:dyDescent="0.25">
      <c r="H123" s="101"/>
    </row>
    <row r="124" spans="8:8" x14ac:dyDescent="0.25">
      <c r="H124" s="101"/>
    </row>
    <row r="125" spans="8:8" x14ac:dyDescent="0.25">
      <c r="H125" s="101"/>
    </row>
    <row r="126" spans="8:8" x14ac:dyDescent="0.25">
      <c r="H126" s="101"/>
    </row>
    <row r="127" spans="8:8" x14ac:dyDescent="0.25">
      <c r="H127" s="101"/>
    </row>
    <row r="128" spans="8:8" x14ac:dyDescent="0.25">
      <c r="H128" s="101"/>
    </row>
    <row r="129" spans="8:8" x14ac:dyDescent="0.25">
      <c r="H129" s="101"/>
    </row>
    <row r="130" spans="8:8" x14ac:dyDescent="0.25">
      <c r="H130" s="101"/>
    </row>
    <row r="131" spans="8:8" x14ac:dyDescent="0.25">
      <c r="H131" s="101"/>
    </row>
    <row r="132" spans="8:8" x14ac:dyDescent="0.25">
      <c r="H132" s="101"/>
    </row>
    <row r="133" spans="8:8" x14ac:dyDescent="0.25">
      <c r="H133" s="101"/>
    </row>
    <row r="134" spans="8:8" x14ac:dyDescent="0.25">
      <c r="H134" s="101"/>
    </row>
    <row r="135" spans="8:8" x14ac:dyDescent="0.25">
      <c r="H135" s="101"/>
    </row>
    <row r="136" spans="8:8" x14ac:dyDescent="0.25">
      <c r="H136" s="101"/>
    </row>
    <row r="137" spans="8:8" x14ac:dyDescent="0.25">
      <c r="H137" s="101"/>
    </row>
    <row r="138" spans="8:8" x14ac:dyDescent="0.25">
      <c r="H138" s="101"/>
    </row>
    <row r="139" spans="8:8" x14ac:dyDescent="0.25">
      <c r="H139" s="101"/>
    </row>
    <row r="140" spans="8:8" x14ac:dyDescent="0.25">
      <c r="H140" s="101"/>
    </row>
    <row r="141" spans="8:8" x14ac:dyDescent="0.25">
      <c r="H141" s="101"/>
    </row>
    <row r="142" spans="8:8" x14ac:dyDescent="0.25">
      <c r="H142" s="101"/>
    </row>
    <row r="143" spans="8:8" x14ac:dyDescent="0.25">
      <c r="H143" s="101"/>
    </row>
    <row r="144" spans="8:8" x14ac:dyDescent="0.25">
      <c r="H144" s="101"/>
    </row>
    <row r="145" spans="8:8" x14ac:dyDescent="0.25">
      <c r="H145" s="101"/>
    </row>
    <row r="146" spans="8:8" x14ac:dyDescent="0.25">
      <c r="H146" s="101"/>
    </row>
    <row r="147" spans="8:8" x14ac:dyDescent="0.25">
      <c r="H147" s="101"/>
    </row>
    <row r="148" spans="8:8" x14ac:dyDescent="0.25">
      <c r="H148" s="101"/>
    </row>
    <row r="149" spans="8:8" x14ac:dyDescent="0.25">
      <c r="H149" s="101"/>
    </row>
    <row r="150" spans="8:8" x14ac:dyDescent="0.25">
      <c r="H150" s="101"/>
    </row>
  </sheetData>
  <mergeCells count="5">
    <mergeCell ref="B1:C1"/>
    <mergeCell ref="G1:G2"/>
    <mergeCell ref="H1:H2"/>
    <mergeCell ref="E1:E2"/>
    <mergeCell ref="D1:D2"/>
  </mergeCells>
  <pageMargins left="0.7" right="0.7" top="0.75" bottom="0.75" header="0.3" footer="0.3"/>
  <pageSetup orientation="portrait" horizontalDpi="4294967294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5"/>
  <sheetViews>
    <sheetView tabSelected="1" zoomScaleNormal="100" zoomScaleSheetLayoutView="110" workbookViewId="0">
      <selection activeCell="B55" sqref="B55"/>
    </sheetView>
  </sheetViews>
  <sheetFormatPr baseColWidth="10" defaultColWidth="11.42578125" defaultRowHeight="15" x14ac:dyDescent="0.25"/>
  <cols>
    <col min="1" max="2" width="11.42578125" style="8"/>
    <col min="3" max="3" width="13.85546875" style="8" customWidth="1"/>
    <col min="4" max="4" width="12.5703125" style="8" customWidth="1"/>
    <col min="5" max="5" width="13" style="39" customWidth="1"/>
    <col min="6" max="6" width="17" style="8" customWidth="1"/>
    <col min="7" max="7" width="14.28515625" style="39" customWidth="1"/>
    <col min="8" max="8" width="13.5703125" style="8" customWidth="1"/>
    <col min="9" max="9" width="6.42578125" style="8" customWidth="1"/>
    <col min="10" max="10" width="9.42578125" style="8" customWidth="1"/>
    <col min="11" max="11" width="17.42578125" style="8" customWidth="1"/>
    <col min="12" max="12" width="16.85546875" style="8" customWidth="1"/>
    <col min="13" max="13" width="14.140625" style="8" bestFit="1" customWidth="1"/>
    <col min="14" max="14" width="11.85546875" style="8" bestFit="1" customWidth="1"/>
    <col min="15" max="16384" width="11.42578125" style="8"/>
  </cols>
  <sheetData>
    <row r="1" spans="1:14" ht="15.75" x14ac:dyDescent="0.25">
      <c r="A1" s="234" t="s">
        <v>114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6"/>
    </row>
    <row r="2" spans="1:14" ht="15.75" x14ac:dyDescent="0.25">
      <c r="A2" s="237" t="s">
        <v>57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9"/>
    </row>
    <row r="3" spans="1:14" ht="16.5" thickBot="1" x14ac:dyDescent="0.3">
      <c r="A3" s="237" t="s">
        <v>113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9"/>
    </row>
    <row r="4" spans="1:14" ht="20.45" customHeight="1" x14ac:dyDescent="0.25">
      <c r="A4" s="240" t="s">
        <v>49</v>
      </c>
      <c r="B4" s="241"/>
      <c r="C4" s="246" t="s">
        <v>237</v>
      </c>
      <c r="D4" s="247"/>
      <c r="E4" s="247"/>
      <c r="F4" s="248"/>
      <c r="G4" s="242" t="s">
        <v>59</v>
      </c>
      <c r="H4" s="241"/>
      <c r="I4" s="243" t="s">
        <v>227</v>
      </c>
      <c r="J4" s="244"/>
      <c r="K4" s="244"/>
      <c r="L4" s="245"/>
    </row>
    <row r="5" spans="1:14" ht="36" customHeight="1" thickBot="1" x14ac:dyDescent="0.3">
      <c r="A5" s="249" t="s">
        <v>50</v>
      </c>
      <c r="B5" s="250"/>
      <c r="C5" s="231" t="s">
        <v>238</v>
      </c>
      <c r="D5" s="232"/>
      <c r="E5" s="232"/>
      <c r="F5" s="233"/>
      <c r="G5" s="251" t="s">
        <v>51</v>
      </c>
      <c r="H5" s="250"/>
      <c r="I5" s="252" t="s">
        <v>239</v>
      </c>
      <c r="J5" s="253"/>
      <c r="K5" s="253"/>
      <c r="L5" s="254"/>
    </row>
    <row r="6" spans="1:14" ht="15.75" thickBot="1" x14ac:dyDescent="0.3">
      <c r="A6" s="214"/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</row>
    <row r="7" spans="1:14" ht="16.5" thickBot="1" x14ac:dyDescent="0.3">
      <c r="A7" s="225" t="s">
        <v>69</v>
      </c>
      <c r="B7" s="226"/>
      <c r="C7" s="113">
        <v>43031</v>
      </c>
      <c r="D7" s="114" t="s">
        <v>64</v>
      </c>
      <c r="E7" s="115">
        <v>43230</v>
      </c>
      <c r="F7" s="116"/>
      <c r="G7" s="229" t="s">
        <v>111</v>
      </c>
      <c r="H7" s="230"/>
      <c r="I7" s="223">
        <v>1</v>
      </c>
      <c r="J7" s="227" t="s">
        <v>70</v>
      </c>
      <c r="K7" s="228"/>
      <c r="L7" s="117">
        <v>45058</v>
      </c>
    </row>
    <row r="8" spans="1:14" ht="18" thickBot="1" x14ac:dyDescent="0.3">
      <c r="A8" s="198" t="s">
        <v>71</v>
      </c>
      <c r="B8" s="199"/>
      <c r="C8" s="221">
        <f>+G384</f>
        <v>8985600</v>
      </c>
      <c r="D8" s="222"/>
      <c r="E8" s="107" t="s">
        <v>72</v>
      </c>
      <c r="F8" s="108">
        <f>+K384</f>
        <v>16168255.029640101</v>
      </c>
      <c r="G8" s="219" t="s">
        <v>112</v>
      </c>
      <c r="H8" s="220"/>
      <c r="I8" s="224"/>
      <c r="J8" s="200" t="s">
        <v>73</v>
      </c>
      <c r="K8" s="201"/>
      <c r="L8" s="108">
        <f>+C8+F8</f>
        <v>25153855.029640101</v>
      </c>
    </row>
    <row r="9" spans="1:14" ht="19.5" customHeight="1" thickBot="1" x14ac:dyDescent="0.3">
      <c r="A9" s="215">
        <v>1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</row>
    <row r="10" spans="1:14" ht="16.5" thickBot="1" x14ac:dyDescent="0.3">
      <c r="A10" s="216" t="str">
        <f>IF(I7=1,"LIQUIDACION INTERESES MORATORIOS DE COTIZACIONES DE PENSION IMPAGAS","LIQUIDACION INTERESES MORATORIOS DE COTIZACIONES DE SALUD IMPAGAS")</f>
        <v>LIQUIDACION INTERESES MORATORIOS DE COTIZACIONES DE PENSION IMPAGAS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8"/>
    </row>
    <row r="11" spans="1:14" x14ac:dyDescent="0.25">
      <c r="A11" s="202" t="s">
        <v>60</v>
      </c>
      <c r="B11" s="203"/>
      <c r="C11" s="204" t="s">
        <v>54</v>
      </c>
      <c r="D11" s="206" t="s">
        <v>74</v>
      </c>
      <c r="E11" s="208" t="s">
        <v>75</v>
      </c>
      <c r="F11" s="210" t="s">
        <v>109</v>
      </c>
      <c r="G11" s="208" t="s">
        <v>110</v>
      </c>
      <c r="H11" s="210" t="s">
        <v>76</v>
      </c>
      <c r="I11" s="109" t="s">
        <v>77</v>
      </c>
      <c r="J11" s="212" t="s">
        <v>78</v>
      </c>
      <c r="K11" s="196" t="s">
        <v>79</v>
      </c>
      <c r="L11" s="196" t="s">
        <v>80</v>
      </c>
      <c r="N11" s="4"/>
    </row>
    <row r="12" spans="1:14" ht="15.75" thickBot="1" x14ac:dyDescent="0.3">
      <c r="A12" s="110" t="s">
        <v>61</v>
      </c>
      <c r="B12" s="111" t="s">
        <v>62</v>
      </c>
      <c r="C12" s="205"/>
      <c r="D12" s="207"/>
      <c r="E12" s="209"/>
      <c r="F12" s="211"/>
      <c r="G12" s="209"/>
      <c r="H12" s="211"/>
      <c r="I12" s="112" t="s">
        <v>81</v>
      </c>
      <c r="J12" s="213"/>
      <c r="K12" s="197"/>
      <c r="L12" s="197"/>
    </row>
    <row r="13" spans="1:14" x14ac:dyDescent="0.25">
      <c r="A13" s="144">
        <f>+C7</f>
        <v>43031</v>
      </c>
      <c r="B13" s="40">
        <f t="shared" ref="B13:B73" si="0">IF(A13="","",IF(EOMONTH(A13,0)&gt;=$L$7,$L$7,EOMONTH(A13,0)))</f>
        <v>43039</v>
      </c>
      <c r="C13" s="25">
        <v>1350000</v>
      </c>
      <c r="D13" s="96">
        <f>IF(B13="","",IF(C13=0,0,IF(YEAR(B13)&lt;1995,(+B13-A13+1),(ROUND(DAYS360((EOMONTH(A13,-1)+1),(IF(EOMONTH(B13,0)=B13,EOMONTH(B13,0),EOMONTH(B13,-1))))/30,0)*30+(IF(EOMONTH(B13,0)=B13,0,DAY(B13))-DAY(A13)))+1)))</f>
        <v>8</v>
      </c>
      <c r="E13" s="42">
        <f t="shared" ref="E13:E74" si="1">IF(B13="","",+D13*C13/30)</f>
        <v>360000</v>
      </c>
      <c r="F13" s="98">
        <f>IF(B13="","",IF($I$7=1,VLOOKUP(YEAR(B13),'% Aportes Salud - Pensión'!$A$3:$E$100,4,FALSE),VLOOKUP(YEAR(B13),'% Aportes Salud - Pensión'!$A$3:$E$100,5,FALSE)))</f>
        <v>0.16</v>
      </c>
      <c r="G13" s="97">
        <f>IF(B13="","",+E13*F13)</f>
        <v>57600</v>
      </c>
      <c r="H13" s="97">
        <f>IF(B13="","",+G13)</f>
        <v>57600</v>
      </c>
      <c r="I13" s="99">
        <f>IF(B13="","",+B13-A13+1)</f>
        <v>9</v>
      </c>
      <c r="J13" s="98">
        <f>IF(B13="","",LOOKUP(B13,'Interes Mora'!$A$3:$E$700))</f>
        <v>2.3227846316473233E-2</v>
      </c>
      <c r="K13" s="100">
        <f>IF(B13="","",+H13*J13*I13/30)</f>
        <v>401.37718434865747</v>
      </c>
      <c r="L13" s="100">
        <f>IF(B13="","",+K13)</f>
        <v>401.37718434865747</v>
      </c>
      <c r="M13" s="159"/>
    </row>
    <row r="14" spans="1:14" x14ac:dyDescent="0.25">
      <c r="A14" s="40">
        <f>IF(B13&lt;$L$7,B13+1,"")</f>
        <v>43040</v>
      </c>
      <c r="B14" s="40">
        <f t="shared" si="0"/>
        <v>43069</v>
      </c>
      <c r="C14" s="25">
        <v>1350000</v>
      </c>
      <c r="D14" s="41">
        <f t="shared" ref="D14:D74" si="2">IF(B14="","",IF(C14=0,0,IF(YEAR(B14)&lt;1995,(+B14-A14+1),(ROUND(DAYS360((EOMONTH(A14,-1)+1),(IF(EOMONTH(B14,0)=B14,EOMONTH(B14,0),EOMONTH(B14,-1))))/30,0)*30+(IF(EOMONTH(B14,0)=B14,0,DAY(B14))-DAY(A14)))+1)))</f>
        <v>30</v>
      </c>
      <c r="E14" s="42">
        <f t="shared" si="1"/>
        <v>1350000</v>
      </c>
      <c r="F14" s="98">
        <f>IF(B14="","",IF($I$7=1,VLOOKUP(YEAR(B14),'% Aportes Salud - Pensión'!$A$3:$E$100,4,FALSE),VLOOKUP(YEAR(B14),'% Aportes Salud - Pensión'!$A$3:$E$100,5,FALSE)))</f>
        <v>0.16</v>
      </c>
      <c r="G14" s="42">
        <f t="shared" ref="G14:G74" si="3">IF(B14="","",+E14*F14)</f>
        <v>216000</v>
      </c>
      <c r="H14" s="42">
        <f>IF(B14="","",+G14+H13)</f>
        <v>273600</v>
      </c>
      <c r="I14" s="44">
        <f t="shared" ref="I14:I74" si="4">IF(B14="","",+B14-A14+1)</f>
        <v>30</v>
      </c>
      <c r="J14" s="43">
        <f>IF(B14="","",LOOKUP(B14,'Interes Mora'!$A$3:$E$700))</f>
        <v>2.3043175271197036E-2</v>
      </c>
      <c r="K14" s="45">
        <f t="shared" ref="K14:K74" si="5">IF(B14="","",+H14*J14*I14/30)</f>
        <v>6304.6127541995093</v>
      </c>
      <c r="L14" s="45">
        <f>IF(B14="","",+L13+K14)</f>
        <v>6705.9899385481667</v>
      </c>
      <c r="M14" s="159"/>
    </row>
    <row r="15" spans="1:14" x14ac:dyDescent="0.25">
      <c r="A15" s="40">
        <f t="shared" ref="A15:A52" si="6">IF(B14&lt;$L$7,B14+1,"")</f>
        <v>43070</v>
      </c>
      <c r="B15" s="40">
        <f t="shared" si="0"/>
        <v>43100</v>
      </c>
      <c r="C15" s="25">
        <v>1350000</v>
      </c>
      <c r="D15" s="41">
        <f t="shared" si="2"/>
        <v>30</v>
      </c>
      <c r="E15" s="42">
        <f t="shared" si="1"/>
        <v>1350000</v>
      </c>
      <c r="F15" s="98">
        <f>IF(B15="","",IF($I$7=1,VLOOKUP(YEAR(B15),'% Aportes Salud - Pensión'!$A$3:$E$100,4,FALSE),VLOOKUP(YEAR(B15),'% Aportes Salud - Pensión'!$A$3:$E$100,5,FALSE)))</f>
        <v>0.16</v>
      </c>
      <c r="G15" s="42">
        <f t="shared" si="3"/>
        <v>216000</v>
      </c>
      <c r="H15" s="42">
        <f t="shared" ref="H15:H78" si="7">IF(B15="","",+G15+H14)</f>
        <v>489600</v>
      </c>
      <c r="I15" s="44">
        <f t="shared" si="4"/>
        <v>31</v>
      </c>
      <c r="J15" s="43">
        <f>IF(B15="","",LOOKUP(B15,'Interes Mora'!$A$3:$E$700))</f>
        <v>2.2858136808515228E-2</v>
      </c>
      <c r="K15" s="45">
        <f t="shared" si="5"/>
        <v>11564.388574164022</v>
      </c>
      <c r="L15" s="45">
        <f t="shared" ref="L15:L78" si="8">IF(B15="","",+L14+K15)</f>
        <v>18270.378512712188</v>
      </c>
      <c r="M15" s="159"/>
      <c r="N15" s="4"/>
    </row>
    <row r="16" spans="1:14" x14ac:dyDescent="0.25">
      <c r="A16" s="40">
        <f t="shared" si="6"/>
        <v>43101</v>
      </c>
      <c r="B16" s="40">
        <f t="shared" si="0"/>
        <v>43131</v>
      </c>
      <c r="C16" s="25">
        <v>1350000</v>
      </c>
      <c r="D16" s="41">
        <f t="shared" si="2"/>
        <v>30</v>
      </c>
      <c r="E16" s="42">
        <f t="shared" si="1"/>
        <v>1350000</v>
      </c>
      <c r="F16" s="98">
        <f>IF(B16="","",IF($I$7=1,VLOOKUP(YEAR(B16),'% Aportes Salud - Pensión'!$A$3:$E$100,4,FALSE),VLOOKUP(YEAR(B16),'% Aportes Salud - Pensión'!$A$3:$E$100,5,FALSE)))</f>
        <v>0.16</v>
      </c>
      <c r="G16" s="42">
        <f t="shared" si="3"/>
        <v>216000</v>
      </c>
      <c r="H16" s="42">
        <f t="shared" si="7"/>
        <v>705600</v>
      </c>
      <c r="I16" s="44">
        <f t="shared" si="4"/>
        <v>31</v>
      </c>
      <c r="J16" s="43">
        <f>IF(B16="","",LOOKUP(B16,'Interes Mora'!$A$3:$E$700))</f>
        <v>2.2780115587483163E-2</v>
      </c>
      <c r="K16" s="45">
        <f t="shared" si="5"/>
        <v>16609.437877145723</v>
      </c>
      <c r="L16" s="45">
        <f t="shared" si="8"/>
        <v>34879.816389857908</v>
      </c>
      <c r="M16" s="159"/>
    </row>
    <row r="17" spans="1:13" x14ac:dyDescent="0.25">
      <c r="A17" s="40">
        <f t="shared" si="6"/>
        <v>43132</v>
      </c>
      <c r="B17" s="40">
        <f t="shared" si="0"/>
        <v>43159</v>
      </c>
      <c r="C17" s="25">
        <v>1350000</v>
      </c>
      <c r="D17" s="41">
        <f t="shared" si="2"/>
        <v>30</v>
      </c>
      <c r="E17" s="42">
        <f t="shared" si="1"/>
        <v>1350000</v>
      </c>
      <c r="F17" s="98">
        <f>IF(B17="","",IF($I$7=1,VLOOKUP(YEAR(B17),'% Aportes Salud - Pensión'!$A$3:$E$100,4,FALSE),VLOOKUP(YEAR(B17),'% Aportes Salud - Pensión'!$A$3:$E$100,5,FALSE)))</f>
        <v>0.16</v>
      </c>
      <c r="G17" s="42">
        <f t="shared" si="3"/>
        <v>216000</v>
      </c>
      <c r="H17" s="42">
        <f t="shared" si="7"/>
        <v>921600</v>
      </c>
      <c r="I17" s="44">
        <f t="shared" si="4"/>
        <v>28</v>
      </c>
      <c r="J17" s="43">
        <f>IF(B17="","",LOOKUP(B17,'Interes Mora'!$A$3:$E$700))</f>
        <v>2.3091808474569486E-2</v>
      </c>
      <c r="K17" s="45">
        <f t="shared" si="5"/>
        <v>19862.649977485693</v>
      </c>
      <c r="L17" s="45">
        <f t="shared" si="8"/>
        <v>54742.466367343601</v>
      </c>
      <c r="M17" s="159"/>
    </row>
    <row r="18" spans="1:13" x14ac:dyDescent="0.25">
      <c r="A18" s="40">
        <f t="shared" si="6"/>
        <v>43160</v>
      </c>
      <c r="B18" s="40">
        <f t="shared" si="0"/>
        <v>43190</v>
      </c>
      <c r="C18" s="25">
        <v>1350000</v>
      </c>
      <c r="D18" s="41">
        <f t="shared" si="2"/>
        <v>30</v>
      </c>
      <c r="E18" s="42">
        <f t="shared" si="1"/>
        <v>1350000</v>
      </c>
      <c r="F18" s="98">
        <f>IF(B18="","",IF($I$7=1,VLOOKUP(YEAR(B18),'% Aportes Salud - Pensión'!$A$3:$E$100,4,FALSE),VLOOKUP(YEAR(B18),'% Aportes Salud - Pensión'!$A$3:$E$100,5,FALSE)))</f>
        <v>0.16</v>
      </c>
      <c r="G18" s="42">
        <f t="shared" si="3"/>
        <v>216000</v>
      </c>
      <c r="H18" s="42">
        <f t="shared" si="7"/>
        <v>1137600</v>
      </c>
      <c r="I18" s="44">
        <f t="shared" si="4"/>
        <v>31</v>
      </c>
      <c r="J18" s="43">
        <f>IF(B18="","",LOOKUP(B18,'Interes Mora'!$A$3:$E$700))</f>
        <v>2.2770358330055807E-2</v>
      </c>
      <c r="K18" s="45">
        <f t="shared" si="5"/>
        <v>26767.011624147202</v>
      </c>
      <c r="L18" s="45">
        <f t="shared" si="8"/>
        <v>81509.477991490799</v>
      </c>
      <c r="M18" s="159"/>
    </row>
    <row r="19" spans="1:13" x14ac:dyDescent="0.25">
      <c r="A19" s="40">
        <f t="shared" si="6"/>
        <v>43191</v>
      </c>
      <c r="B19" s="40">
        <v>42155</v>
      </c>
      <c r="C19" s="25">
        <v>1350000</v>
      </c>
      <c r="D19" s="41">
        <v>30</v>
      </c>
      <c r="E19" s="42">
        <f t="shared" si="1"/>
        <v>1350000</v>
      </c>
      <c r="F19" s="98">
        <f>IF(B19="","",IF($I$7=1,VLOOKUP(YEAR(B19),'% Aportes Salud - Pensión'!$A$3:$E$100,4,FALSE),VLOOKUP(YEAR(B19),'% Aportes Salud - Pensión'!$A$3:$E$100,5,FALSE)))</f>
        <v>0.16</v>
      </c>
      <c r="G19" s="42">
        <f t="shared" si="3"/>
        <v>216000</v>
      </c>
      <c r="H19" s="42">
        <f t="shared" si="7"/>
        <v>1353600</v>
      </c>
      <c r="I19" s="44">
        <v>31</v>
      </c>
      <c r="J19" s="43">
        <f>IF(B19="","",LOOKUP(B19,'Interes Mora'!$A$3:$E$700))</f>
        <v>2.1483218662772696E-2</v>
      </c>
      <c r="K19" s="45">
        <f t="shared" si="5"/>
        <v>30049.007607993426</v>
      </c>
      <c r="L19" s="45">
        <f t="shared" si="8"/>
        <v>111558.48559948422</v>
      </c>
      <c r="M19" s="159"/>
    </row>
    <row r="20" spans="1:13" x14ac:dyDescent="0.25">
      <c r="A20" s="40">
        <f t="shared" si="6"/>
        <v>42156</v>
      </c>
      <c r="B20" s="40">
        <f t="shared" si="0"/>
        <v>42185</v>
      </c>
      <c r="C20" s="25">
        <v>1350000</v>
      </c>
      <c r="D20" s="41">
        <f t="shared" si="2"/>
        <v>30</v>
      </c>
      <c r="E20" s="42">
        <f t="shared" si="1"/>
        <v>1350000</v>
      </c>
      <c r="F20" s="98">
        <f>IF(B20="","",IF($I$7=1,VLOOKUP(YEAR(B20),'% Aportes Salud - Pensión'!$A$3:$E$100,4,FALSE),VLOOKUP(YEAR(B20),'% Aportes Salud - Pensión'!$A$3:$E$100,5,FALSE)))</f>
        <v>0.16</v>
      </c>
      <c r="G20" s="42">
        <f t="shared" si="3"/>
        <v>216000</v>
      </c>
      <c r="H20" s="42">
        <f t="shared" si="7"/>
        <v>1569600</v>
      </c>
      <c r="I20" s="44">
        <f t="shared" si="4"/>
        <v>30</v>
      </c>
      <c r="J20" s="43">
        <f>IF(B20="","",LOOKUP(B20,'Interes Mora'!$A$3:$E$700))</f>
        <v>2.1483218662772696E-2</v>
      </c>
      <c r="K20" s="45">
        <f t="shared" si="5"/>
        <v>33720.060013088027</v>
      </c>
      <c r="L20" s="45">
        <f t="shared" si="8"/>
        <v>145278.54561257226</v>
      </c>
      <c r="M20" s="159"/>
    </row>
    <row r="21" spans="1:13" x14ac:dyDescent="0.25">
      <c r="A21" s="40">
        <f t="shared" si="6"/>
        <v>42186</v>
      </c>
      <c r="B21" s="40">
        <f t="shared" si="0"/>
        <v>42216</v>
      </c>
      <c r="C21" s="25">
        <v>1350000</v>
      </c>
      <c r="D21" s="41">
        <f t="shared" si="2"/>
        <v>30</v>
      </c>
      <c r="E21" s="42">
        <f t="shared" si="1"/>
        <v>1350000</v>
      </c>
      <c r="F21" s="98">
        <f>IF(B21="","",IF($I$7=1,VLOOKUP(YEAR(B21),'% Aportes Salud - Pensión'!$A$3:$E$100,4,FALSE),VLOOKUP(YEAR(B21),'% Aportes Salud - Pensión'!$A$3:$E$100,5,FALSE)))</f>
        <v>0.16</v>
      </c>
      <c r="G21" s="42">
        <f t="shared" si="3"/>
        <v>216000</v>
      </c>
      <c r="H21" s="42">
        <f t="shared" si="7"/>
        <v>1785600</v>
      </c>
      <c r="I21" s="44">
        <f t="shared" si="4"/>
        <v>31</v>
      </c>
      <c r="J21" s="43">
        <f>IF(B21="","",LOOKUP(B21,'Interes Mora'!$A$3:$E$700))</f>
        <v>2.1374322212011299E-2</v>
      </c>
      <c r="K21" s="45">
        <f t="shared" si="5"/>
        <v>39438.189399826297</v>
      </c>
      <c r="L21" s="45">
        <f t="shared" si="8"/>
        <v>184716.73501239857</v>
      </c>
      <c r="M21" s="159"/>
    </row>
    <row r="22" spans="1:13" x14ac:dyDescent="0.25">
      <c r="A22" s="40">
        <f t="shared" si="6"/>
        <v>42217</v>
      </c>
      <c r="B22" s="40">
        <f t="shared" si="0"/>
        <v>42247</v>
      </c>
      <c r="C22" s="25">
        <v>1350000</v>
      </c>
      <c r="D22" s="41">
        <f t="shared" si="2"/>
        <v>30</v>
      </c>
      <c r="E22" s="42">
        <f t="shared" si="1"/>
        <v>1350000</v>
      </c>
      <c r="F22" s="98">
        <f>IF(B22="","",IF($I$7=1,VLOOKUP(YEAR(B22),'% Aportes Salud - Pensión'!$A$3:$E$100,4,FALSE),VLOOKUP(YEAR(B22),'% Aportes Salud - Pensión'!$A$3:$E$100,5,FALSE)))</f>
        <v>0.16</v>
      </c>
      <c r="G22" s="42">
        <f t="shared" si="3"/>
        <v>216000</v>
      </c>
      <c r="H22" s="42">
        <f t="shared" si="7"/>
        <v>2001600</v>
      </c>
      <c r="I22" s="44">
        <f t="shared" si="4"/>
        <v>31</v>
      </c>
      <c r="J22" s="43">
        <f>IF(B22="","",LOOKUP(B22,'Interes Mora'!$A$3:$E$700))</f>
        <v>2.1374322212011299E-2</v>
      </c>
      <c r="K22" s="45">
        <f t="shared" si="5"/>
        <v>44208.938117547208</v>
      </c>
      <c r="L22" s="45">
        <f t="shared" si="8"/>
        <v>228925.67312994576</v>
      </c>
      <c r="M22" s="159"/>
    </row>
    <row r="23" spans="1:13" x14ac:dyDescent="0.25">
      <c r="A23" s="40">
        <f t="shared" si="6"/>
        <v>42248</v>
      </c>
      <c r="B23" s="40">
        <f t="shared" si="0"/>
        <v>42277</v>
      </c>
      <c r="C23" s="25">
        <v>1350000</v>
      </c>
      <c r="D23" s="41">
        <f t="shared" si="2"/>
        <v>30</v>
      </c>
      <c r="E23" s="42">
        <f t="shared" si="1"/>
        <v>1350000</v>
      </c>
      <c r="F23" s="98">
        <f>IF(B23="","",IF($I$7=1,VLOOKUP(YEAR(B23),'% Aportes Salud - Pensión'!$A$3:$E$100,4,FALSE),VLOOKUP(YEAR(B23),'% Aportes Salud - Pensión'!$A$3:$E$100,5,FALSE)))</f>
        <v>0.16</v>
      </c>
      <c r="G23" s="42">
        <f t="shared" si="3"/>
        <v>216000</v>
      </c>
      <c r="H23" s="42">
        <f t="shared" si="7"/>
        <v>2217600</v>
      </c>
      <c r="I23" s="44">
        <f t="shared" si="4"/>
        <v>30</v>
      </c>
      <c r="J23" s="43">
        <f>IF(B23="","",LOOKUP(B23,'Interes Mora'!$A$3:$E$700))</f>
        <v>2.1374322212011299E-2</v>
      </c>
      <c r="K23" s="45">
        <f t="shared" si="5"/>
        <v>47399.696937356253</v>
      </c>
      <c r="L23" s="45">
        <f t="shared" si="8"/>
        <v>276325.37006730202</v>
      </c>
      <c r="M23" s="159"/>
    </row>
    <row r="24" spans="1:13" x14ac:dyDescent="0.25">
      <c r="A24" s="40">
        <f t="shared" si="6"/>
        <v>42278</v>
      </c>
      <c r="B24" s="40">
        <f t="shared" si="0"/>
        <v>42308</v>
      </c>
      <c r="C24" s="25">
        <v>1350000</v>
      </c>
      <c r="D24" s="41">
        <f t="shared" si="2"/>
        <v>30</v>
      </c>
      <c r="E24" s="42">
        <f t="shared" si="1"/>
        <v>1350000</v>
      </c>
      <c r="F24" s="98">
        <f>IF(B24="","",IF($I$7=1,VLOOKUP(YEAR(B24),'% Aportes Salud - Pensión'!$A$3:$E$100,4,FALSE),VLOOKUP(YEAR(B24),'% Aportes Salud - Pensión'!$A$3:$E$100,5,FALSE)))</f>
        <v>0.16</v>
      </c>
      <c r="G24" s="42">
        <f t="shared" si="3"/>
        <v>216000</v>
      </c>
      <c r="H24" s="42">
        <f t="shared" si="7"/>
        <v>2433600</v>
      </c>
      <c r="I24" s="44">
        <f t="shared" si="4"/>
        <v>31</v>
      </c>
      <c r="J24" s="43">
        <f>IF(B24="","",LOOKUP(B24,'Interes Mora'!$A$3:$E$700))</f>
        <v>2.1443634727683625E-2</v>
      </c>
      <c r="K24" s="45">
        <f t="shared" si="5"/>
        <v>53924.737122400562</v>
      </c>
      <c r="L24" s="45">
        <f t="shared" si="8"/>
        <v>330250.10718970257</v>
      </c>
      <c r="M24" s="159"/>
    </row>
    <row r="25" spans="1:13" x14ac:dyDescent="0.25">
      <c r="A25" s="40">
        <f t="shared" ref="A25:A78" si="9">IF(B24&lt;$L$7,B24+1,"")</f>
        <v>42309</v>
      </c>
      <c r="B25" s="40">
        <f t="shared" si="0"/>
        <v>42338</v>
      </c>
      <c r="C25" s="25">
        <v>1350000</v>
      </c>
      <c r="D25" s="41">
        <f t="shared" si="2"/>
        <v>30</v>
      </c>
      <c r="E25" s="42">
        <f t="shared" si="1"/>
        <v>1350000</v>
      </c>
      <c r="F25" s="98">
        <f>IF(B25="","",IF($I$7=1,VLOOKUP(YEAR(B25),'% Aportes Salud - Pensión'!$A$3:$E$100,4,FALSE),VLOOKUP(YEAR(B25),'% Aportes Salud - Pensión'!$A$3:$E$100,5,FALSE)))</f>
        <v>0.16</v>
      </c>
      <c r="G25" s="42">
        <f t="shared" si="3"/>
        <v>216000</v>
      </c>
      <c r="H25" s="42">
        <f t="shared" si="7"/>
        <v>2649600</v>
      </c>
      <c r="I25" s="44">
        <f t="shared" si="4"/>
        <v>30</v>
      </c>
      <c r="J25" s="43">
        <f>IF(B25="","",LOOKUP(B25,'Interes Mora'!$A$3:$E$700))</f>
        <v>2.1443634727683625E-2</v>
      </c>
      <c r="K25" s="45">
        <f t="shared" si="5"/>
        <v>56817.05457447053</v>
      </c>
      <c r="L25" s="45">
        <f t="shared" si="8"/>
        <v>387067.16176417307</v>
      </c>
      <c r="M25" s="159"/>
    </row>
    <row r="26" spans="1:13" x14ac:dyDescent="0.25">
      <c r="A26" s="40">
        <f t="shared" si="6"/>
        <v>42339</v>
      </c>
      <c r="B26" s="30">
        <f t="shared" si="0"/>
        <v>42369</v>
      </c>
      <c r="C26" s="25">
        <v>1350000</v>
      </c>
      <c r="D26" s="41">
        <f t="shared" si="2"/>
        <v>30</v>
      </c>
      <c r="E26" s="42">
        <f t="shared" si="1"/>
        <v>1350000</v>
      </c>
      <c r="F26" s="98">
        <f>IF(B26="","",IF($I$7=1,VLOOKUP(YEAR(B26),'% Aportes Salud - Pensión'!$A$3:$E$100,4,FALSE),VLOOKUP(YEAR(B26),'% Aportes Salud - Pensión'!$A$3:$E$100,5,FALSE)))</f>
        <v>0.16</v>
      </c>
      <c r="G26" s="42">
        <f t="shared" si="3"/>
        <v>216000</v>
      </c>
      <c r="H26" s="42">
        <f t="shared" si="7"/>
        <v>2865600</v>
      </c>
      <c r="I26" s="44">
        <f t="shared" si="4"/>
        <v>31</v>
      </c>
      <c r="J26" s="43">
        <f>IF(B26="","",LOOKUP(B26,'Interes Mora'!$A$3:$E$700))</f>
        <v>2.1443634727683625E-2</v>
      </c>
      <c r="K26" s="45">
        <f t="shared" si="5"/>
        <v>63497.175664838534</v>
      </c>
      <c r="L26" s="45">
        <f t="shared" si="8"/>
        <v>450564.33742901159</v>
      </c>
      <c r="M26" s="159"/>
    </row>
    <row r="27" spans="1:13" x14ac:dyDescent="0.25">
      <c r="A27" s="40">
        <f t="shared" si="9"/>
        <v>42370</v>
      </c>
      <c r="B27" s="30">
        <f t="shared" si="0"/>
        <v>42400</v>
      </c>
      <c r="C27" s="25">
        <v>1350000</v>
      </c>
      <c r="D27" s="41">
        <f t="shared" si="2"/>
        <v>30</v>
      </c>
      <c r="E27" s="42">
        <f t="shared" si="1"/>
        <v>1350000</v>
      </c>
      <c r="F27" s="98">
        <f>IF(B27="","",IF($I$7=1,VLOOKUP(YEAR(B27),'% Aportes Salud - Pensión'!$A$3:$E$100,4,FALSE),VLOOKUP(YEAR(B27),'% Aportes Salud - Pensión'!$A$3:$E$100,5,FALSE)))</f>
        <v>0.16</v>
      </c>
      <c r="G27" s="42">
        <f t="shared" si="3"/>
        <v>216000</v>
      </c>
      <c r="H27" s="42">
        <f t="shared" si="7"/>
        <v>3081600</v>
      </c>
      <c r="I27" s="44">
        <f t="shared" si="4"/>
        <v>31</v>
      </c>
      <c r="J27" s="43">
        <f>IF(B27="","",LOOKUP(B27,'Interes Mora'!$A$3:$E$700))</f>
        <v>2.1789423437557742E-2</v>
      </c>
      <c r="K27" s="45">
        <f t="shared" si="5"/>
        <v>69384.496840683874</v>
      </c>
      <c r="L27" s="45">
        <f t="shared" si="8"/>
        <v>519948.83426969545</v>
      </c>
      <c r="M27" s="159"/>
    </row>
    <row r="28" spans="1:13" x14ac:dyDescent="0.25">
      <c r="A28" s="40">
        <f t="shared" si="6"/>
        <v>42401</v>
      </c>
      <c r="B28" s="30">
        <f t="shared" si="0"/>
        <v>42429</v>
      </c>
      <c r="C28" s="25">
        <v>1350000</v>
      </c>
      <c r="D28" s="41">
        <f t="shared" si="2"/>
        <v>30</v>
      </c>
      <c r="E28" s="42">
        <f t="shared" si="1"/>
        <v>1350000</v>
      </c>
      <c r="F28" s="98">
        <f>IF(B28="","",IF($I$7=1,VLOOKUP(YEAR(B28),'% Aportes Salud - Pensión'!$A$3:$E$100,4,FALSE),VLOOKUP(YEAR(B28),'% Aportes Salud - Pensión'!$A$3:$E$100,5,FALSE)))</f>
        <v>0.16</v>
      </c>
      <c r="G28" s="42">
        <f t="shared" si="3"/>
        <v>216000</v>
      </c>
      <c r="H28" s="42">
        <f t="shared" si="7"/>
        <v>3297600</v>
      </c>
      <c r="I28" s="44">
        <f t="shared" si="4"/>
        <v>29</v>
      </c>
      <c r="J28" s="43">
        <f>IF(B28="","",LOOKUP(B28,'Interes Mora'!$A$3:$E$700))</f>
        <v>2.1789423437557742E-2</v>
      </c>
      <c r="K28" s="45">
        <f t="shared" si="5"/>
        <v>69457.709303434065</v>
      </c>
      <c r="L28" s="45">
        <f t="shared" si="8"/>
        <v>589406.54357312946</v>
      </c>
      <c r="M28" s="159"/>
    </row>
    <row r="29" spans="1:13" x14ac:dyDescent="0.25">
      <c r="A29" s="40">
        <f t="shared" si="9"/>
        <v>42430</v>
      </c>
      <c r="B29" s="30">
        <f t="shared" si="0"/>
        <v>42460</v>
      </c>
      <c r="C29" s="25">
        <v>1350000</v>
      </c>
      <c r="D29" s="41">
        <f t="shared" si="2"/>
        <v>30</v>
      </c>
      <c r="E29" s="42">
        <f t="shared" si="1"/>
        <v>1350000</v>
      </c>
      <c r="F29" s="98">
        <f>IF(B29="","",IF($I$7=1,VLOOKUP(YEAR(B29),'% Aportes Salud - Pensión'!$A$3:$E$100,4,FALSE),VLOOKUP(YEAR(B29),'% Aportes Salud - Pensión'!$A$3:$E$100,5,FALSE)))</f>
        <v>0.16</v>
      </c>
      <c r="G29" s="42">
        <f t="shared" si="3"/>
        <v>216000</v>
      </c>
      <c r="H29" s="42">
        <f t="shared" si="7"/>
        <v>3513600</v>
      </c>
      <c r="I29" s="44">
        <f t="shared" si="4"/>
        <v>31</v>
      </c>
      <c r="J29" s="43">
        <f>IF(B29="","",LOOKUP(B29,'Interes Mora'!$A$3:$E$700))</f>
        <v>2.1789423437557742E-2</v>
      </c>
      <c r="K29" s="45">
        <f t="shared" si="5"/>
        <v>79111.295463209652</v>
      </c>
      <c r="L29" s="45">
        <f t="shared" si="8"/>
        <v>668517.83903633908</v>
      </c>
      <c r="M29" s="159"/>
    </row>
    <row r="30" spans="1:13" x14ac:dyDescent="0.25">
      <c r="A30" s="40">
        <f t="shared" si="6"/>
        <v>42461</v>
      </c>
      <c r="B30" s="30">
        <f t="shared" si="0"/>
        <v>42490</v>
      </c>
      <c r="C30" s="25">
        <v>1350000</v>
      </c>
      <c r="D30" s="41">
        <f t="shared" si="2"/>
        <v>30</v>
      </c>
      <c r="E30" s="42">
        <f t="shared" si="1"/>
        <v>1350000</v>
      </c>
      <c r="F30" s="98">
        <f>IF(B30="","",IF($I$7=1,VLOOKUP(YEAR(B30),'% Aportes Salud - Pensión'!$A$3:$E$100,4,FALSE),VLOOKUP(YEAR(B30),'% Aportes Salud - Pensión'!$A$3:$E$100,5,FALSE)))</f>
        <v>0.16</v>
      </c>
      <c r="G30" s="42">
        <f t="shared" si="3"/>
        <v>216000</v>
      </c>
      <c r="H30" s="42">
        <f t="shared" si="7"/>
        <v>3729600</v>
      </c>
      <c r="I30" s="44">
        <f t="shared" si="4"/>
        <v>30</v>
      </c>
      <c r="J30" s="43">
        <f>IF(B30="","",LOOKUP(B30,'Interes Mora'!$A$3:$E$700))</f>
        <v>2.2633649099822239E-2</v>
      </c>
      <c r="K30" s="45">
        <f t="shared" si="5"/>
        <v>84414.45768269703</v>
      </c>
      <c r="L30" s="45">
        <f t="shared" si="8"/>
        <v>752932.29671903607</v>
      </c>
      <c r="M30" s="159"/>
    </row>
    <row r="31" spans="1:13" x14ac:dyDescent="0.25">
      <c r="A31" s="40">
        <f t="shared" si="9"/>
        <v>42491</v>
      </c>
      <c r="B31" s="30">
        <f t="shared" si="0"/>
        <v>42521</v>
      </c>
      <c r="C31" s="25">
        <v>1350000</v>
      </c>
      <c r="D31" s="41">
        <f t="shared" si="2"/>
        <v>30</v>
      </c>
      <c r="E31" s="42">
        <f t="shared" si="1"/>
        <v>1350000</v>
      </c>
      <c r="F31" s="98">
        <f>IF(B31="","",IF($I$7=1,VLOOKUP(YEAR(B31),'% Aportes Salud - Pensión'!$A$3:$E$100,4,FALSE),VLOOKUP(YEAR(B31),'% Aportes Salud - Pensión'!$A$3:$E$100,5,FALSE)))</f>
        <v>0.16</v>
      </c>
      <c r="G31" s="42">
        <f t="shared" si="3"/>
        <v>216000</v>
      </c>
      <c r="H31" s="42">
        <f t="shared" si="7"/>
        <v>3945600</v>
      </c>
      <c r="I31" s="44">
        <f t="shared" si="4"/>
        <v>31</v>
      </c>
      <c r="J31" s="43">
        <f>IF(B31="","",LOOKUP(B31,'Interes Mora'!$A$3:$E$700))</f>
        <v>2.2633649099822239E-2</v>
      </c>
      <c r="K31" s="45">
        <f t="shared" si="5"/>
        <v>92280.103417867256</v>
      </c>
      <c r="L31" s="45">
        <f t="shared" si="8"/>
        <v>845212.40013690328</v>
      </c>
      <c r="M31" s="159"/>
    </row>
    <row r="32" spans="1:13" x14ac:dyDescent="0.25">
      <c r="A32" s="40">
        <f t="shared" si="6"/>
        <v>42522</v>
      </c>
      <c r="B32" s="30">
        <f t="shared" si="0"/>
        <v>42551</v>
      </c>
      <c r="C32" s="25">
        <v>1350000</v>
      </c>
      <c r="D32" s="41">
        <f t="shared" si="2"/>
        <v>30</v>
      </c>
      <c r="E32" s="42">
        <f t="shared" si="1"/>
        <v>1350000</v>
      </c>
      <c r="F32" s="98">
        <f>IF(B32="","",IF($I$7=1,VLOOKUP(YEAR(B32),'% Aportes Salud - Pensión'!$A$3:$E$100,4,FALSE),VLOOKUP(YEAR(B32),'% Aportes Salud - Pensión'!$A$3:$E$100,5,FALSE)))</f>
        <v>0.16</v>
      </c>
      <c r="G32" s="42">
        <f t="shared" si="3"/>
        <v>216000</v>
      </c>
      <c r="H32" s="42">
        <f t="shared" si="7"/>
        <v>4161600</v>
      </c>
      <c r="I32" s="44">
        <f t="shared" si="4"/>
        <v>30</v>
      </c>
      <c r="J32" s="43">
        <f>IF(B32="","",LOOKUP(B32,'Interes Mora'!$A$3:$E$700))</f>
        <v>2.2633649099822239E-2</v>
      </c>
      <c r="K32" s="45">
        <f t="shared" si="5"/>
        <v>94192.194093820232</v>
      </c>
      <c r="L32" s="45">
        <f t="shared" si="8"/>
        <v>939404.59423072357</v>
      </c>
      <c r="M32" s="159"/>
    </row>
    <row r="33" spans="1:13" x14ac:dyDescent="0.25">
      <c r="A33" s="40">
        <f t="shared" si="9"/>
        <v>42552</v>
      </c>
      <c r="B33" s="30">
        <f t="shared" si="0"/>
        <v>42582</v>
      </c>
      <c r="C33" s="25">
        <v>1350000</v>
      </c>
      <c r="D33" s="41">
        <f t="shared" si="2"/>
        <v>30</v>
      </c>
      <c r="E33" s="42">
        <f t="shared" si="1"/>
        <v>1350000</v>
      </c>
      <c r="F33" s="98">
        <f>IF(B33="","",IF($I$7=1,VLOOKUP(YEAR(B33),'% Aportes Salud - Pensión'!$A$3:$E$100,4,FALSE),VLOOKUP(YEAR(B33),'% Aportes Salud - Pensión'!$A$3:$E$100,5,FALSE)))</f>
        <v>0.16</v>
      </c>
      <c r="G33" s="42">
        <f t="shared" si="3"/>
        <v>216000</v>
      </c>
      <c r="H33" s="42">
        <f t="shared" si="7"/>
        <v>4377600</v>
      </c>
      <c r="I33" s="44">
        <f t="shared" si="4"/>
        <v>31</v>
      </c>
      <c r="J33" s="43">
        <f>IF(B33="","",LOOKUP(B33,'Interes Mora'!$A$3:$E$700))</f>
        <v>2.3412151466478903E-2</v>
      </c>
      <c r="K33" s="45">
        <f t="shared" si="5"/>
        <v>105905.33540164665</v>
      </c>
      <c r="L33" s="45">
        <f t="shared" si="8"/>
        <v>1045309.9296323702</v>
      </c>
      <c r="M33" s="159"/>
    </row>
    <row r="34" spans="1:13" x14ac:dyDescent="0.25">
      <c r="A34" s="40">
        <f t="shared" si="6"/>
        <v>42583</v>
      </c>
      <c r="B34" s="30">
        <f t="shared" si="0"/>
        <v>42613</v>
      </c>
      <c r="C34" s="25">
        <v>1350000</v>
      </c>
      <c r="D34" s="41">
        <f t="shared" si="2"/>
        <v>30</v>
      </c>
      <c r="E34" s="42">
        <f t="shared" si="1"/>
        <v>1350000</v>
      </c>
      <c r="F34" s="98">
        <f>IF(B34="","",IF($I$7=1,VLOOKUP(YEAR(B34),'% Aportes Salud - Pensión'!$A$3:$E$100,4,FALSE),VLOOKUP(YEAR(B34),'% Aportes Salud - Pensión'!$A$3:$E$100,5,FALSE)))</f>
        <v>0.16</v>
      </c>
      <c r="G34" s="42">
        <f t="shared" si="3"/>
        <v>216000</v>
      </c>
      <c r="H34" s="42">
        <f t="shared" si="7"/>
        <v>4593600</v>
      </c>
      <c r="I34" s="44">
        <f t="shared" si="4"/>
        <v>31</v>
      </c>
      <c r="J34" s="43">
        <f>IF(B34="","",LOOKUP(B34,'Interes Mora'!$A$3:$E$700))</f>
        <v>2.3412151466478903E-2</v>
      </c>
      <c r="K34" s="45">
        <f t="shared" si="5"/>
        <v>111130.92760896475</v>
      </c>
      <c r="L34" s="45">
        <f t="shared" si="8"/>
        <v>1156440.8572413351</v>
      </c>
      <c r="M34" s="159"/>
    </row>
    <row r="35" spans="1:13" x14ac:dyDescent="0.25">
      <c r="A35" s="40">
        <f t="shared" si="9"/>
        <v>42614</v>
      </c>
      <c r="B35" s="30">
        <f t="shared" si="0"/>
        <v>42643</v>
      </c>
      <c r="C35" s="25">
        <v>1350000</v>
      </c>
      <c r="D35" s="41">
        <f t="shared" si="2"/>
        <v>30</v>
      </c>
      <c r="E35" s="42">
        <f t="shared" si="1"/>
        <v>1350000</v>
      </c>
      <c r="F35" s="98">
        <f>IF(B35="","",IF($I$7=1,VLOOKUP(YEAR(B35),'% Aportes Salud - Pensión'!$A$3:$E$100,4,FALSE),VLOOKUP(YEAR(B35),'% Aportes Salud - Pensión'!$A$3:$E$100,5,FALSE)))</f>
        <v>0.16</v>
      </c>
      <c r="G35" s="42">
        <f t="shared" si="3"/>
        <v>216000</v>
      </c>
      <c r="H35" s="42">
        <f t="shared" si="7"/>
        <v>4809600</v>
      </c>
      <c r="I35" s="44">
        <f t="shared" si="4"/>
        <v>30</v>
      </c>
      <c r="J35" s="43">
        <f>IF(B35="","",LOOKUP(B35,'Interes Mora'!$A$3:$E$700))</f>
        <v>2.3412151466478903E-2</v>
      </c>
      <c r="K35" s="45">
        <f t="shared" si="5"/>
        <v>112603.08369317693</v>
      </c>
      <c r="L35" s="45">
        <f t="shared" si="8"/>
        <v>1269043.9409345121</v>
      </c>
      <c r="M35" s="159"/>
    </row>
    <row r="36" spans="1:13" x14ac:dyDescent="0.25">
      <c r="A36" s="40">
        <f t="shared" si="6"/>
        <v>42644</v>
      </c>
      <c r="B36" s="30">
        <f t="shared" si="0"/>
        <v>42674</v>
      </c>
      <c r="C36" s="25">
        <v>1350000</v>
      </c>
      <c r="D36" s="41">
        <f t="shared" si="2"/>
        <v>30</v>
      </c>
      <c r="E36" s="42">
        <f t="shared" si="1"/>
        <v>1350000</v>
      </c>
      <c r="F36" s="98">
        <f>IF(B36="","",IF($I$7=1,VLOOKUP(YEAR(B36),'% Aportes Salud - Pensión'!$A$3:$E$100,4,FALSE),VLOOKUP(YEAR(B36),'% Aportes Salud - Pensión'!$A$3:$E$100,5,FALSE)))</f>
        <v>0.16</v>
      </c>
      <c r="G36" s="42">
        <f t="shared" si="3"/>
        <v>216000</v>
      </c>
      <c r="H36" s="42">
        <f t="shared" si="7"/>
        <v>5025600</v>
      </c>
      <c r="I36" s="44">
        <f t="shared" si="4"/>
        <v>31</v>
      </c>
      <c r="J36" s="43">
        <f>IF(B36="","",LOOKUP(B36,'Interes Mora'!$A$3:$E$700))</f>
        <v>2.4039922656450941E-2</v>
      </c>
      <c r="K36" s="45">
        <f t="shared" si="5"/>
        <v>124842.20314566851</v>
      </c>
      <c r="L36" s="45">
        <f t="shared" si="8"/>
        <v>1393886.1440801807</v>
      </c>
      <c r="M36" s="159"/>
    </row>
    <row r="37" spans="1:13" x14ac:dyDescent="0.25">
      <c r="A37" s="40">
        <f t="shared" si="9"/>
        <v>42675</v>
      </c>
      <c r="B37" s="30">
        <f t="shared" si="0"/>
        <v>42704</v>
      </c>
      <c r="C37" s="25">
        <v>1350000</v>
      </c>
      <c r="D37" s="41">
        <f t="shared" si="2"/>
        <v>30</v>
      </c>
      <c r="E37" s="42">
        <f t="shared" si="1"/>
        <v>1350000</v>
      </c>
      <c r="F37" s="98">
        <f>IF(B37="","",IF($I$7=1,VLOOKUP(YEAR(B37),'% Aportes Salud - Pensión'!$A$3:$E$100,4,FALSE),VLOOKUP(YEAR(B37),'% Aportes Salud - Pensión'!$A$3:$E$100,5,FALSE)))</f>
        <v>0.16</v>
      </c>
      <c r="G37" s="42">
        <f t="shared" si="3"/>
        <v>216000</v>
      </c>
      <c r="H37" s="42">
        <f t="shared" si="7"/>
        <v>5241600</v>
      </c>
      <c r="I37" s="44">
        <f t="shared" si="4"/>
        <v>30</v>
      </c>
      <c r="J37" s="43">
        <f>IF(B37="","",LOOKUP(B37,'Interes Mora'!$A$3:$E$700))</f>
        <v>2.4039922656450941E-2</v>
      </c>
      <c r="K37" s="45">
        <f t="shared" si="5"/>
        <v>126007.65859605325</v>
      </c>
      <c r="L37" s="45">
        <f t="shared" si="8"/>
        <v>1519893.8026762339</v>
      </c>
      <c r="M37" s="159"/>
    </row>
    <row r="38" spans="1:13" x14ac:dyDescent="0.25">
      <c r="A38" s="40">
        <f t="shared" si="6"/>
        <v>42705</v>
      </c>
      <c r="B38" s="30">
        <f t="shared" si="0"/>
        <v>42735</v>
      </c>
      <c r="C38" s="25">
        <v>1350000</v>
      </c>
      <c r="D38" s="41">
        <f t="shared" si="2"/>
        <v>30</v>
      </c>
      <c r="E38" s="42">
        <f t="shared" si="1"/>
        <v>1350000</v>
      </c>
      <c r="F38" s="98">
        <f>IF(B38="","",IF($I$7=1,VLOOKUP(YEAR(B38),'% Aportes Salud - Pensión'!$A$3:$E$100,4,FALSE),VLOOKUP(YEAR(B38),'% Aportes Salud - Pensión'!$A$3:$E$100,5,FALSE)))</f>
        <v>0.16</v>
      </c>
      <c r="G38" s="42">
        <f t="shared" si="3"/>
        <v>216000</v>
      </c>
      <c r="H38" s="42">
        <f t="shared" si="7"/>
        <v>5457600</v>
      </c>
      <c r="I38" s="44">
        <f t="shared" si="4"/>
        <v>31</v>
      </c>
      <c r="J38" s="43">
        <f>IF(B38="","",LOOKUP(B38,'Interes Mora'!$A$3:$E$700))</f>
        <v>2.4039922656450941E-2</v>
      </c>
      <c r="K38" s="45">
        <f t="shared" si="5"/>
        <v>135573.62461950822</v>
      </c>
      <c r="L38" s="45">
        <f t="shared" si="8"/>
        <v>1655467.4272957421</v>
      </c>
      <c r="M38" s="159"/>
    </row>
    <row r="39" spans="1:13" x14ac:dyDescent="0.25">
      <c r="A39" s="40">
        <f t="shared" si="9"/>
        <v>42736</v>
      </c>
      <c r="B39" s="30">
        <f t="shared" si="0"/>
        <v>42766</v>
      </c>
      <c r="C39" s="25">
        <v>1350000</v>
      </c>
      <c r="D39" s="41">
        <f t="shared" si="2"/>
        <v>30</v>
      </c>
      <c r="E39" s="42">
        <f t="shared" si="1"/>
        <v>1350000</v>
      </c>
      <c r="F39" s="98">
        <f>IF(B39="","",IF($I$7=1,VLOOKUP(YEAR(B39),'% Aportes Salud - Pensión'!$A$3:$E$100,4,FALSE),VLOOKUP(YEAR(B39),'% Aportes Salud - Pensión'!$A$3:$E$100,5,FALSE)))</f>
        <v>0.16</v>
      </c>
      <c r="G39" s="42">
        <f t="shared" si="3"/>
        <v>216000</v>
      </c>
      <c r="H39" s="42">
        <f t="shared" si="7"/>
        <v>5673600</v>
      </c>
      <c r="I39" s="44">
        <f t="shared" si="4"/>
        <v>31</v>
      </c>
      <c r="J39" s="43">
        <f>IF(B39="","",LOOKUP(B39,'Interes Mora'!$A$3:$E$700))</f>
        <v>2.4376207843189057E-2</v>
      </c>
      <c r="K39" s="45">
        <f t="shared" si="5"/>
        <v>142910.88124642134</v>
      </c>
      <c r="L39" s="45">
        <f t="shared" si="8"/>
        <v>1798378.3085421633</v>
      </c>
      <c r="M39" s="159"/>
    </row>
    <row r="40" spans="1:13" x14ac:dyDescent="0.25">
      <c r="A40" s="40">
        <f t="shared" si="6"/>
        <v>42767</v>
      </c>
      <c r="B40" s="30">
        <f t="shared" si="0"/>
        <v>42794</v>
      </c>
      <c r="C40" s="25">
        <v>1350000</v>
      </c>
      <c r="D40" s="41">
        <f t="shared" si="2"/>
        <v>30</v>
      </c>
      <c r="E40" s="42">
        <f t="shared" si="1"/>
        <v>1350000</v>
      </c>
      <c r="F40" s="98">
        <f>IF(B40="","",IF($I$7=1,VLOOKUP(YEAR(B40),'% Aportes Salud - Pensión'!$A$3:$E$100,4,FALSE),VLOOKUP(YEAR(B40),'% Aportes Salud - Pensión'!$A$3:$E$100,5,FALSE)))</f>
        <v>0.16</v>
      </c>
      <c r="G40" s="42">
        <f t="shared" si="3"/>
        <v>216000</v>
      </c>
      <c r="H40" s="42">
        <f t="shared" si="7"/>
        <v>5889600</v>
      </c>
      <c r="I40" s="44">
        <f t="shared" si="4"/>
        <v>28</v>
      </c>
      <c r="J40" s="43">
        <f>IF(B40="","",LOOKUP(B40,'Interes Mora'!$A$3:$E$700))</f>
        <v>2.4376207843189057E-2</v>
      </c>
      <c r="K40" s="45">
        <f t="shared" si="5"/>
        <v>133995.03946569652</v>
      </c>
      <c r="L40" s="45">
        <f t="shared" si="8"/>
        <v>1932373.3480078599</v>
      </c>
      <c r="M40" s="159"/>
    </row>
    <row r="41" spans="1:13" x14ac:dyDescent="0.25">
      <c r="A41" s="40">
        <f t="shared" si="9"/>
        <v>42795</v>
      </c>
      <c r="B41" s="30">
        <f t="shared" si="0"/>
        <v>42825</v>
      </c>
      <c r="C41" s="25">
        <v>1350000</v>
      </c>
      <c r="D41" s="41">
        <f t="shared" si="2"/>
        <v>30</v>
      </c>
      <c r="E41" s="42">
        <f t="shared" si="1"/>
        <v>1350000</v>
      </c>
      <c r="F41" s="98">
        <f>IF(B41="","",IF($I$7=1,VLOOKUP(YEAR(B41),'% Aportes Salud - Pensión'!$A$3:$E$100,4,FALSE),VLOOKUP(YEAR(B41),'% Aportes Salud - Pensión'!$A$3:$E$100,5,FALSE)))</f>
        <v>0.16</v>
      </c>
      <c r="G41" s="42">
        <f t="shared" si="3"/>
        <v>216000</v>
      </c>
      <c r="H41" s="42">
        <f t="shared" si="7"/>
        <v>6105600</v>
      </c>
      <c r="I41" s="44">
        <f t="shared" si="4"/>
        <v>31</v>
      </c>
      <c r="J41" s="43">
        <f>IF(B41="","",LOOKUP(B41,'Interes Mora'!$A$3:$E$700))</f>
        <v>2.4376207843189057E-2</v>
      </c>
      <c r="K41" s="45">
        <f t="shared" si="5"/>
        <v>153792.42042762093</v>
      </c>
      <c r="L41" s="45">
        <f t="shared" si="8"/>
        <v>2086165.7684354808</v>
      </c>
      <c r="M41" s="159"/>
    </row>
    <row r="42" spans="1:13" x14ac:dyDescent="0.25">
      <c r="A42" s="40">
        <f t="shared" si="6"/>
        <v>42826</v>
      </c>
      <c r="B42" s="30">
        <f t="shared" si="0"/>
        <v>42855</v>
      </c>
      <c r="C42" s="25">
        <v>1350000</v>
      </c>
      <c r="D42" s="41">
        <f t="shared" si="2"/>
        <v>30</v>
      </c>
      <c r="E42" s="42">
        <f t="shared" si="1"/>
        <v>1350000</v>
      </c>
      <c r="F42" s="98">
        <f>IF(B42="","",IF($I$7=1,VLOOKUP(YEAR(B42),'% Aportes Salud - Pensión'!$A$3:$E$100,4,FALSE),VLOOKUP(YEAR(B42),'% Aportes Salud - Pensión'!$A$3:$E$100,5,FALSE)))</f>
        <v>0.16</v>
      </c>
      <c r="G42" s="42">
        <f t="shared" si="3"/>
        <v>216000</v>
      </c>
      <c r="H42" s="42">
        <f t="shared" si="7"/>
        <v>6321600</v>
      </c>
      <c r="I42" s="44">
        <f t="shared" si="4"/>
        <v>30</v>
      </c>
      <c r="J42" s="43">
        <f>IF(B42="","",LOOKUP(B42,'Interes Mora'!$A$3:$E$700))</f>
        <v>2.4366616530168139E-2</v>
      </c>
      <c r="K42" s="45">
        <f t="shared" si="5"/>
        <v>154036.00305711091</v>
      </c>
      <c r="L42" s="45">
        <f t="shared" si="8"/>
        <v>2240201.7714925916</v>
      </c>
      <c r="M42" s="159"/>
    </row>
    <row r="43" spans="1:13" x14ac:dyDescent="0.25">
      <c r="A43" s="40">
        <f t="shared" si="9"/>
        <v>42856</v>
      </c>
      <c r="B43" s="30">
        <f t="shared" si="0"/>
        <v>42886</v>
      </c>
      <c r="C43" s="25">
        <v>1350000</v>
      </c>
      <c r="D43" s="41">
        <f t="shared" si="2"/>
        <v>30</v>
      </c>
      <c r="E43" s="42">
        <f t="shared" si="1"/>
        <v>1350000</v>
      </c>
      <c r="F43" s="98">
        <f>IF(B43="","",IF($I$7=1,VLOOKUP(YEAR(B43),'% Aportes Salud - Pensión'!$A$3:$E$100,4,FALSE),VLOOKUP(YEAR(B43),'% Aportes Salud - Pensión'!$A$3:$E$100,5,FALSE)))</f>
        <v>0.16</v>
      </c>
      <c r="G43" s="42">
        <f t="shared" si="3"/>
        <v>216000</v>
      </c>
      <c r="H43" s="42">
        <f t="shared" si="7"/>
        <v>6537600</v>
      </c>
      <c r="I43" s="44">
        <f t="shared" si="4"/>
        <v>31</v>
      </c>
      <c r="J43" s="43">
        <f>IF(B43="","",LOOKUP(B43,'Interes Mora'!$A$3:$E$700))</f>
        <v>2.4366616530168139E-2</v>
      </c>
      <c r="K43" s="45">
        <f t="shared" si="5"/>
        <v>164609.16530188147</v>
      </c>
      <c r="L43" s="45">
        <f t="shared" si="8"/>
        <v>2404810.9367944729</v>
      </c>
      <c r="M43" s="159"/>
    </row>
    <row r="44" spans="1:13" x14ac:dyDescent="0.25">
      <c r="A44" s="40">
        <f t="shared" si="6"/>
        <v>42887</v>
      </c>
      <c r="B44" s="30">
        <f t="shared" si="0"/>
        <v>42916</v>
      </c>
      <c r="C44" s="25">
        <v>1350000</v>
      </c>
      <c r="D44" s="41">
        <f t="shared" si="2"/>
        <v>30</v>
      </c>
      <c r="E44" s="42">
        <f t="shared" si="1"/>
        <v>1350000</v>
      </c>
      <c r="F44" s="98">
        <f>IF(B44="","",IF($I$7=1,VLOOKUP(YEAR(B44),'% Aportes Salud - Pensión'!$A$3:$E$100,4,FALSE),VLOOKUP(YEAR(B44),'% Aportes Salud - Pensión'!$A$3:$E$100,5,FALSE)))</f>
        <v>0.16</v>
      </c>
      <c r="G44" s="42">
        <f t="shared" si="3"/>
        <v>216000</v>
      </c>
      <c r="H44" s="42">
        <f t="shared" si="7"/>
        <v>6753600</v>
      </c>
      <c r="I44" s="44">
        <f t="shared" si="4"/>
        <v>30</v>
      </c>
      <c r="J44" s="43">
        <f>IF(B44="","",LOOKUP(B44,'Interes Mora'!$A$3:$E$700))</f>
        <v>2.4366616530168139E-2</v>
      </c>
      <c r="K44" s="45">
        <f t="shared" si="5"/>
        <v>164562.38139814354</v>
      </c>
      <c r="L44" s="45">
        <f t="shared" si="8"/>
        <v>2569373.3181926166</v>
      </c>
      <c r="M44" s="159"/>
    </row>
    <row r="45" spans="1:13" x14ac:dyDescent="0.25">
      <c r="A45" s="40">
        <f t="shared" si="9"/>
        <v>42917</v>
      </c>
      <c r="B45" s="30">
        <f t="shared" si="0"/>
        <v>42947</v>
      </c>
      <c r="C45" s="25">
        <v>1350000</v>
      </c>
      <c r="D45" s="41">
        <f t="shared" si="2"/>
        <v>30</v>
      </c>
      <c r="E45" s="42">
        <f t="shared" si="1"/>
        <v>1350000</v>
      </c>
      <c r="F45" s="98">
        <f>IF(B45="","",IF($I$7=1,VLOOKUP(YEAR(B45),'% Aportes Salud - Pensión'!$A$3:$E$100,4,FALSE),VLOOKUP(YEAR(B45),'% Aportes Salud - Pensión'!$A$3:$E$100,5,FALSE)))</f>
        <v>0.16</v>
      </c>
      <c r="G45" s="42">
        <f t="shared" si="3"/>
        <v>216000</v>
      </c>
      <c r="H45" s="42">
        <f t="shared" si="7"/>
        <v>6969600</v>
      </c>
      <c r="I45" s="44">
        <f t="shared" si="4"/>
        <v>31</v>
      </c>
      <c r="J45" s="43">
        <f>IF(B45="","",LOOKUP(B45,'Interes Mora'!$A$3:$E$700))</f>
        <v>2.4030296637850723E-2</v>
      </c>
      <c r="K45" s="45">
        <f t="shared" si="5"/>
        <v>173064.27396206988</v>
      </c>
      <c r="L45" s="45">
        <f t="shared" si="8"/>
        <v>2742437.5921546863</v>
      </c>
      <c r="M45" s="159"/>
    </row>
    <row r="46" spans="1:13" x14ac:dyDescent="0.25">
      <c r="A46" s="40">
        <f t="shared" si="6"/>
        <v>42948</v>
      </c>
      <c r="B46" s="30">
        <f t="shared" si="0"/>
        <v>42978</v>
      </c>
      <c r="C46" s="25">
        <v>1350000</v>
      </c>
      <c r="D46" s="41">
        <f t="shared" si="2"/>
        <v>30</v>
      </c>
      <c r="E46" s="42">
        <f t="shared" si="1"/>
        <v>1350000</v>
      </c>
      <c r="F46" s="98">
        <f>IF(B46="","",IF($I$7=1,VLOOKUP(YEAR(B46),'% Aportes Salud - Pensión'!$A$3:$E$100,4,FALSE),VLOOKUP(YEAR(B46),'% Aportes Salud - Pensión'!$A$3:$E$100,5,FALSE)))</f>
        <v>0.16</v>
      </c>
      <c r="G46" s="42">
        <f t="shared" si="3"/>
        <v>216000</v>
      </c>
      <c r="H46" s="42">
        <f t="shared" si="7"/>
        <v>7185600</v>
      </c>
      <c r="I46" s="44">
        <f t="shared" si="4"/>
        <v>31</v>
      </c>
      <c r="J46" s="43">
        <f>IF(B46="","",LOOKUP(B46,'Interes Mora'!$A$3:$E$700))</f>
        <v>2.4030296637850723E-2</v>
      </c>
      <c r="K46" s="45">
        <f t="shared" si="5"/>
        <v>178427.83617163816</v>
      </c>
      <c r="L46" s="45">
        <f t="shared" si="8"/>
        <v>2920865.4283263246</v>
      </c>
      <c r="M46" s="159"/>
    </row>
    <row r="47" spans="1:13" x14ac:dyDescent="0.25">
      <c r="A47" s="40">
        <f t="shared" si="9"/>
        <v>42979</v>
      </c>
      <c r="B47" s="30">
        <f t="shared" si="0"/>
        <v>43008</v>
      </c>
      <c r="C47" s="25">
        <v>1350000</v>
      </c>
      <c r="D47" s="41">
        <f t="shared" si="2"/>
        <v>30</v>
      </c>
      <c r="E47" s="42">
        <f t="shared" si="1"/>
        <v>1350000</v>
      </c>
      <c r="F47" s="98">
        <f>IF(B47="","",IF($I$7=1,VLOOKUP(YEAR(B47),'% Aportes Salud - Pensión'!$A$3:$E$100,4,FALSE),VLOOKUP(YEAR(B47),'% Aportes Salud - Pensión'!$A$3:$E$100,5,FALSE)))</f>
        <v>0.16</v>
      </c>
      <c r="G47" s="42">
        <f t="shared" si="3"/>
        <v>216000</v>
      </c>
      <c r="H47" s="42">
        <f t="shared" si="7"/>
        <v>7401600</v>
      </c>
      <c r="I47" s="44">
        <f t="shared" si="4"/>
        <v>30</v>
      </c>
      <c r="J47" s="43">
        <f>IF(B47="","",LOOKUP(B47,'Interes Mora'!$A$3:$E$700))</f>
        <v>2.3547722012123629E-2</v>
      </c>
      <c r="K47" s="45">
        <f t="shared" si="5"/>
        <v>174290.81924493425</v>
      </c>
      <c r="L47" s="45">
        <f t="shared" si="8"/>
        <v>3095156.2475712588</v>
      </c>
      <c r="M47" s="159"/>
    </row>
    <row r="48" spans="1:13" x14ac:dyDescent="0.25">
      <c r="A48" s="40">
        <f t="shared" si="6"/>
        <v>43009</v>
      </c>
      <c r="B48" s="30">
        <f t="shared" si="0"/>
        <v>43039</v>
      </c>
      <c r="C48" s="25">
        <v>1350000</v>
      </c>
      <c r="D48" s="41">
        <f t="shared" si="2"/>
        <v>30</v>
      </c>
      <c r="E48" s="42">
        <f t="shared" si="1"/>
        <v>1350000</v>
      </c>
      <c r="F48" s="98">
        <f>IF(B48="","",IF($I$7=1,VLOOKUP(YEAR(B48),'% Aportes Salud - Pensión'!$A$3:$E$100,4,FALSE),VLOOKUP(YEAR(B48),'% Aportes Salud - Pensión'!$A$3:$E$100,5,FALSE)))</f>
        <v>0.16</v>
      </c>
      <c r="G48" s="42">
        <f t="shared" si="3"/>
        <v>216000</v>
      </c>
      <c r="H48" s="42">
        <f t="shared" si="7"/>
        <v>7617600</v>
      </c>
      <c r="I48" s="44">
        <f t="shared" si="4"/>
        <v>31</v>
      </c>
      <c r="J48" s="43">
        <f>IF(B48="","",LOOKUP(B48,'Interes Mora'!$A$3:$E$700))</f>
        <v>2.3227846316473233E-2</v>
      </c>
      <c r="K48" s="45">
        <f t="shared" si="5"/>
        <v>182838.45683704538</v>
      </c>
      <c r="L48" s="45">
        <f t="shared" si="8"/>
        <v>3277994.7044083043</v>
      </c>
      <c r="M48" s="159"/>
    </row>
    <row r="49" spans="1:13" x14ac:dyDescent="0.25">
      <c r="A49" s="40">
        <f t="shared" si="9"/>
        <v>43040</v>
      </c>
      <c r="B49" s="30">
        <f t="shared" si="0"/>
        <v>43069</v>
      </c>
      <c r="C49" s="25">
        <v>1350000</v>
      </c>
      <c r="D49" s="41">
        <f t="shared" si="2"/>
        <v>30</v>
      </c>
      <c r="E49" s="42">
        <f t="shared" si="1"/>
        <v>1350000</v>
      </c>
      <c r="F49" s="98">
        <f>IF(B49="","",IF($I$7=1,VLOOKUP(YEAR(B49),'% Aportes Salud - Pensión'!$A$3:$E$100,4,FALSE),VLOOKUP(YEAR(B49),'% Aportes Salud - Pensión'!$A$3:$E$100,5,FALSE)))</f>
        <v>0.16</v>
      </c>
      <c r="G49" s="42">
        <f t="shared" si="3"/>
        <v>216000</v>
      </c>
      <c r="H49" s="42">
        <f t="shared" si="7"/>
        <v>7833600</v>
      </c>
      <c r="I49" s="44">
        <f t="shared" si="4"/>
        <v>30</v>
      </c>
      <c r="J49" s="43">
        <f>IF(B49="","",LOOKUP(B49,'Interes Mora'!$A$3:$E$700))</f>
        <v>2.3043175271197036E-2</v>
      </c>
      <c r="K49" s="45">
        <f t="shared" si="5"/>
        <v>180511.0178044491</v>
      </c>
      <c r="L49" s="45">
        <f t="shared" si="8"/>
        <v>3458505.7222127533</v>
      </c>
      <c r="M49" s="159"/>
    </row>
    <row r="50" spans="1:13" x14ac:dyDescent="0.25">
      <c r="A50" s="40">
        <f t="shared" si="6"/>
        <v>43070</v>
      </c>
      <c r="B50" s="30">
        <f t="shared" si="0"/>
        <v>43100</v>
      </c>
      <c r="C50" s="25">
        <v>1350000</v>
      </c>
      <c r="D50" s="41">
        <f t="shared" si="2"/>
        <v>30</v>
      </c>
      <c r="E50" s="42">
        <f t="shared" si="1"/>
        <v>1350000</v>
      </c>
      <c r="F50" s="98">
        <f>IF(B50="","",IF($I$7=1,VLOOKUP(YEAR(B50),'% Aportes Salud - Pensión'!$A$3:$E$100,4,FALSE),VLOOKUP(YEAR(B50),'% Aportes Salud - Pensión'!$A$3:$E$100,5,FALSE)))</f>
        <v>0.16</v>
      </c>
      <c r="G50" s="42">
        <f t="shared" si="3"/>
        <v>216000</v>
      </c>
      <c r="H50" s="42">
        <f t="shared" si="7"/>
        <v>8049600</v>
      </c>
      <c r="I50" s="44">
        <f t="shared" si="4"/>
        <v>31</v>
      </c>
      <c r="J50" s="43">
        <f>IF(B50="","",LOOKUP(B50,'Interes Mora'!$A$3:$E$700))</f>
        <v>2.2858136808515228E-2</v>
      </c>
      <c r="K50" s="45">
        <f t="shared" si="5"/>
        <v>190132.15332228498</v>
      </c>
      <c r="L50" s="45">
        <f t="shared" si="8"/>
        <v>3648637.8755350383</v>
      </c>
      <c r="M50" s="159"/>
    </row>
    <row r="51" spans="1:13" x14ac:dyDescent="0.25">
      <c r="A51" s="40">
        <f t="shared" si="9"/>
        <v>43101</v>
      </c>
      <c r="B51" s="30">
        <f t="shared" si="0"/>
        <v>43131</v>
      </c>
      <c r="C51" s="25">
        <v>1350000</v>
      </c>
      <c r="D51" s="41">
        <f t="shared" si="2"/>
        <v>30</v>
      </c>
      <c r="E51" s="42">
        <f t="shared" si="1"/>
        <v>1350000</v>
      </c>
      <c r="F51" s="98">
        <f>IF(B51="","",IF($I$7=1,VLOOKUP(YEAR(B51),'% Aportes Salud - Pensión'!$A$3:$E$100,4,FALSE),VLOOKUP(YEAR(B51),'% Aportes Salud - Pensión'!$A$3:$E$100,5,FALSE)))</f>
        <v>0.16</v>
      </c>
      <c r="G51" s="42">
        <f t="shared" si="3"/>
        <v>216000</v>
      </c>
      <c r="H51" s="42">
        <f t="shared" si="7"/>
        <v>8265600</v>
      </c>
      <c r="I51" s="44">
        <f t="shared" si="4"/>
        <v>31</v>
      </c>
      <c r="J51" s="43">
        <f>IF(B51="","",LOOKUP(B51,'Interes Mora'!$A$3:$E$700))</f>
        <v>2.2780115587483163E-2</v>
      </c>
      <c r="K51" s="45">
        <f t="shared" si="5"/>
        <v>194567.7008465642</v>
      </c>
      <c r="L51" s="45">
        <f t="shared" si="8"/>
        <v>3843205.5763816023</v>
      </c>
      <c r="M51" s="159"/>
    </row>
    <row r="52" spans="1:13" x14ac:dyDescent="0.25">
      <c r="A52" s="40">
        <f t="shared" si="6"/>
        <v>43132</v>
      </c>
      <c r="B52" s="30">
        <f t="shared" si="0"/>
        <v>43159</v>
      </c>
      <c r="C52" s="25">
        <v>1350000</v>
      </c>
      <c r="D52" s="41">
        <f t="shared" si="2"/>
        <v>30</v>
      </c>
      <c r="E52" s="42">
        <f t="shared" si="1"/>
        <v>1350000</v>
      </c>
      <c r="F52" s="98">
        <f>IF(B52="","",IF($I$7=1,VLOOKUP(YEAR(B52),'% Aportes Salud - Pensión'!$A$3:$E$100,4,FALSE),VLOOKUP(YEAR(B52),'% Aportes Salud - Pensión'!$A$3:$E$100,5,FALSE)))</f>
        <v>0.16</v>
      </c>
      <c r="G52" s="42">
        <f t="shared" si="3"/>
        <v>216000</v>
      </c>
      <c r="H52" s="42">
        <f t="shared" si="7"/>
        <v>8481600</v>
      </c>
      <c r="I52" s="44">
        <f t="shared" si="4"/>
        <v>28</v>
      </c>
      <c r="J52" s="43">
        <f>IF(B52="","",LOOKUP(B52,'Interes Mora'!$A$3:$E$700))</f>
        <v>2.3091808474569486E-2</v>
      </c>
      <c r="K52" s="45">
        <f t="shared" si="5"/>
        <v>182798.45057404798</v>
      </c>
      <c r="L52" s="45">
        <f t="shared" si="8"/>
        <v>4026004.0269556502</v>
      </c>
      <c r="M52" s="159"/>
    </row>
    <row r="53" spans="1:13" x14ac:dyDescent="0.25">
      <c r="A53" s="40">
        <f t="shared" si="9"/>
        <v>43160</v>
      </c>
      <c r="B53" s="30">
        <f t="shared" si="0"/>
        <v>43190</v>
      </c>
      <c r="C53" s="25">
        <v>1350000</v>
      </c>
      <c r="D53" s="41">
        <f t="shared" si="2"/>
        <v>30</v>
      </c>
      <c r="E53" s="42">
        <f t="shared" si="1"/>
        <v>1350000</v>
      </c>
      <c r="F53" s="98">
        <f>IF(B53="","",IF($I$7=1,VLOOKUP(YEAR(B53),'% Aportes Salud - Pensión'!$A$3:$E$100,4,FALSE),VLOOKUP(YEAR(B53),'% Aportes Salud - Pensión'!$A$3:$E$100,5,FALSE)))</f>
        <v>0.16</v>
      </c>
      <c r="G53" s="42">
        <f t="shared" si="3"/>
        <v>216000</v>
      </c>
      <c r="H53" s="42">
        <f t="shared" si="7"/>
        <v>8697600</v>
      </c>
      <c r="I53" s="44">
        <f t="shared" si="4"/>
        <v>31</v>
      </c>
      <c r="J53" s="43">
        <f>IF(B53="","",LOOKUP(B53,'Interes Mora'!$A$3:$E$700))</f>
        <v>2.2770358330055807E-2</v>
      </c>
      <c r="K53" s="45">
        <f t="shared" si="5"/>
        <v>204649.05089854315</v>
      </c>
      <c r="L53" s="45">
        <f t="shared" si="8"/>
        <v>4230653.0778541937</v>
      </c>
    </row>
    <row r="54" spans="1:13" x14ac:dyDescent="0.25">
      <c r="A54" s="40">
        <f t="shared" si="9"/>
        <v>43191</v>
      </c>
      <c r="B54" s="30">
        <f t="shared" si="0"/>
        <v>43220</v>
      </c>
      <c r="C54" s="25">
        <v>1350000</v>
      </c>
      <c r="D54" s="41">
        <f t="shared" si="2"/>
        <v>30</v>
      </c>
      <c r="E54" s="42">
        <f t="shared" si="1"/>
        <v>1350000</v>
      </c>
      <c r="F54" s="98">
        <f>IF(B54="","",IF($I$7=1,VLOOKUP(YEAR(B54),'% Aportes Salud - Pensión'!$A$3:$E$100,4,FALSE),VLOOKUP(YEAR(B54),'% Aportes Salud - Pensión'!$A$3:$E$100,5,FALSE)))</f>
        <v>0.16</v>
      </c>
      <c r="G54" s="42">
        <f t="shared" si="3"/>
        <v>216000</v>
      </c>
      <c r="H54" s="42">
        <f t="shared" si="7"/>
        <v>8913600</v>
      </c>
      <c r="I54" s="44">
        <f t="shared" si="4"/>
        <v>30</v>
      </c>
      <c r="J54" s="43">
        <f>IF(B54="","",LOOKUP(B54,'Interes Mora'!$A$3:$E$700))</f>
        <v>2.2574997834371668E-2</v>
      </c>
      <c r="K54" s="45">
        <f t="shared" si="5"/>
        <v>201224.5006964553</v>
      </c>
      <c r="L54" s="45">
        <f t="shared" si="8"/>
        <v>4431877.5785506489</v>
      </c>
    </row>
    <row r="55" spans="1:13" x14ac:dyDescent="0.25">
      <c r="A55" s="40">
        <f t="shared" si="9"/>
        <v>43221</v>
      </c>
      <c r="B55" s="30">
        <v>43230</v>
      </c>
      <c r="C55" s="25">
        <v>1350000</v>
      </c>
      <c r="D55" s="41">
        <f t="shared" si="2"/>
        <v>10</v>
      </c>
      <c r="E55" s="42">
        <f t="shared" si="1"/>
        <v>450000</v>
      </c>
      <c r="F55" s="98">
        <f>IF(B55="","",IF($I$7=1,VLOOKUP(YEAR(B55),'% Aportes Salud - Pensión'!$A$3:$E$100,4,FALSE),VLOOKUP(YEAR(B55),'% Aportes Salud - Pensión'!$A$3:$E$100,5,FALSE)))</f>
        <v>0.16</v>
      </c>
      <c r="G55" s="42">
        <f t="shared" si="3"/>
        <v>72000</v>
      </c>
      <c r="H55" s="42">
        <f t="shared" si="7"/>
        <v>8985600</v>
      </c>
      <c r="I55" s="44">
        <f t="shared" si="4"/>
        <v>10</v>
      </c>
      <c r="J55" s="43">
        <f>IF(B55="","",LOOKUP(B55,'Interes Mora'!$A$3:$E$700))</f>
        <v>2.2535876422826506E-2</v>
      </c>
      <c r="K55" s="45">
        <f t="shared" si="5"/>
        <v>67499.457061649955</v>
      </c>
      <c r="L55" s="45">
        <f t="shared" si="8"/>
        <v>4499377.0356122991</v>
      </c>
    </row>
    <row r="56" spans="1:13" x14ac:dyDescent="0.25">
      <c r="A56" s="40">
        <f t="shared" si="9"/>
        <v>43231</v>
      </c>
      <c r="B56" s="30">
        <f t="shared" si="0"/>
        <v>43251</v>
      </c>
      <c r="C56" s="25"/>
      <c r="D56" s="41">
        <f t="shared" si="2"/>
        <v>0</v>
      </c>
      <c r="E56" s="42">
        <f t="shared" si="1"/>
        <v>0</v>
      </c>
      <c r="F56" s="98">
        <f>IF(B56="","",IF($I$7=1,VLOOKUP(YEAR(B56),'% Aportes Salud - Pensión'!$A$3:$E$100,4,FALSE),VLOOKUP(YEAR(B56),'% Aportes Salud - Pensión'!$A$3:$E$100,5,FALSE)))</f>
        <v>0.16</v>
      </c>
      <c r="G56" s="42">
        <f t="shared" si="3"/>
        <v>0</v>
      </c>
      <c r="H56" s="42">
        <f t="shared" si="7"/>
        <v>8985600</v>
      </c>
      <c r="I56" s="44">
        <f t="shared" si="4"/>
        <v>21</v>
      </c>
      <c r="J56" s="43">
        <f>IF(B56="","",LOOKUP(B56,'Interes Mora'!$A$3:$E$700))</f>
        <v>2.2535876422826506E-2</v>
      </c>
      <c r="K56" s="45">
        <f t="shared" si="5"/>
        <v>141748.8598294649</v>
      </c>
      <c r="L56" s="45">
        <f t="shared" si="8"/>
        <v>4641125.895441764</v>
      </c>
    </row>
    <row r="57" spans="1:13" x14ac:dyDescent="0.25">
      <c r="A57" s="40">
        <f t="shared" si="9"/>
        <v>43252</v>
      </c>
      <c r="B57" s="30">
        <f t="shared" si="0"/>
        <v>43281</v>
      </c>
      <c r="C57" s="25"/>
      <c r="D57" s="41">
        <f t="shared" si="2"/>
        <v>0</v>
      </c>
      <c r="E57" s="42">
        <f t="shared" si="1"/>
        <v>0</v>
      </c>
      <c r="F57" s="98">
        <f>IF(B57="","",IF($I$7=1,VLOOKUP(YEAR(B57),'% Aportes Salud - Pensión'!$A$3:$E$100,4,FALSE),VLOOKUP(YEAR(B57),'% Aportes Salud - Pensión'!$A$3:$E$100,5,FALSE)))</f>
        <v>0.16</v>
      </c>
      <c r="G57" s="42">
        <f t="shared" si="3"/>
        <v>0</v>
      </c>
      <c r="H57" s="42">
        <f t="shared" si="7"/>
        <v>8985600</v>
      </c>
      <c r="I57" s="44">
        <f t="shared" si="4"/>
        <v>30</v>
      </c>
      <c r="J57" s="43">
        <f>IF(B57="","",LOOKUP(B57,'Interes Mora'!$A$3:$E$700))</f>
        <v>2.2379225919199275E-2</v>
      </c>
      <c r="K57" s="45">
        <f t="shared" si="5"/>
        <v>201090.772419557</v>
      </c>
      <c r="L57" s="45">
        <f t="shared" si="8"/>
        <v>4842216.667861321</v>
      </c>
    </row>
    <row r="58" spans="1:13" x14ac:dyDescent="0.25">
      <c r="A58" s="40">
        <f t="shared" si="9"/>
        <v>43282</v>
      </c>
      <c r="B58" s="30">
        <f t="shared" si="0"/>
        <v>43312</v>
      </c>
      <c r="C58" s="25"/>
      <c r="D58" s="41">
        <f t="shared" si="2"/>
        <v>0</v>
      </c>
      <c r="E58" s="42">
        <f t="shared" si="1"/>
        <v>0</v>
      </c>
      <c r="F58" s="98">
        <f>IF(B58="","",IF($I$7=1,VLOOKUP(YEAR(B58),'% Aportes Salud - Pensión'!$A$3:$E$100,4,FALSE),VLOOKUP(YEAR(B58),'% Aportes Salud - Pensión'!$A$3:$E$100,5,FALSE)))</f>
        <v>0.16</v>
      </c>
      <c r="G58" s="42">
        <f t="shared" si="3"/>
        <v>0</v>
      </c>
      <c r="H58" s="42">
        <f t="shared" si="7"/>
        <v>8985600</v>
      </c>
      <c r="I58" s="44">
        <f t="shared" si="4"/>
        <v>31</v>
      </c>
      <c r="J58" s="43">
        <f>IF(B58="","",LOOKUP(B58,'Interes Mora'!$A$3:$E$700))</f>
        <v>2.2133929699163168E-2</v>
      </c>
      <c r="K58" s="45">
        <f t="shared" si="5"/>
        <v>205516.19332829391</v>
      </c>
      <c r="L58" s="45">
        <f t="shared" si="8"/>
        <v>5047732.861189615</v>
      </c>
    </row>
    <row r="59" spans="1:13" x14ac:dyDescent="0.25">
      <c r="A59" s="40">
        <f t="shared" si="9"/>
        <v>43313</v>
      </c>
      <c r="B59" s="30">
        <f t="shared" si="0"/>
        <v>43343</v>
      </c>
      <c r="C59" s="25"/>
      <c r="D59" s="41">
        <f t="shared" si="2"/>
        <v>0</v>
      </c>
      <c r="E59" s="42">
        <f t="shared" si="1"/>
        <v>0</v>
      </c>
      <c r="F59" s="98">
        <f>IF(B59="","",IF($I$7=1,VLOOKUP(YEAR(B59),'% Aportes Salud - Pensión'!$A$3:$E$100,4,FALSE),VLOOKUP(YEAR(B59),'% Aportes Salud - Pensión'!$A$3:$E$100,5,FALSE)))</f>
        <v>0.16</v>
      </c>
      <c r="G59" s="42">
        <f t="shared" si="3"/>
        <v>0</v>
      </c>
      <c r="H59" s="42">
        <f t="shared" si="7"/>
        <v>8985600</v>
      </c>
      <c r="I59" s="44">
        <f t="shared" si="4"/>
        <v>31</v>
      </c>
      <c r="J59" s="43">
        <f>IF(B59="","",LOOKUP(B59,'Interes Mora'!$A$3:$E$700))</f>
        <v>2.2045464310016527E-2</v>
      </c>
      <c r="K59" s="45">
        <f t="shared" si="5"/>
        <v>204694.78157422069</v>
      </c>
      <c r="L59" s="45">
        <f t="shared" si="8"/>
        <v>5252427.6427638354</v>
      </c>
    </row>
    <row r="60" spans="1:13" x14ac:dyDescent="0.25">
      <c r="A60" s="40">
        <f t="shared" si="9"/>
        <v>43344</v>
      </c>
      <c r="B60" s="30">
        <f t="shared" si="0"/>
        <v>43373</v>
      </c>
      <c r="C60" s="25"/>
      <c r="D60" s="41">
        <f t="shared" si="2"/>
        <v>0</v>
      </c>
      <c r="E60" s="42">
        <f t="shared" si="1"/>
        <v>0</v>
      </c>
      <c r="F60" s="98">
        <f>IF(B60="","",IF($I$7=1,VLOOKUP(YEAR(B60),'% Aportes Salud - Pensión'!$A$3:$E$100,4,FALSE),VLOOKUP(YEAR(B60),'% Aportes Salud - Pensión'!$A$3:$E$100,5,FALSE)))</f>
        <v>0.16</v>
      </c>
      <c r="G60" s="42">
        <f t="shared" si="3"/>
        <v>0</v>
      </c>
      <c r="H60" s="42">
        <f t="shared" si="7"/>
        <v>8985600</v>
      </c>
      <c r="I60" s="44">
        <f t="shared" si="4"/>
        <v>30</v>
      </c>
      <c r="J60" s="43">
        <f>IF(B60="","",LOOKUP(B60,'Interes Mora'!$A$3:$E$700))</f>
        <v>2.1917532081249247E-2</v>
      </c>
      <c r="K60" s="45">
        <f t="shared" si="5"/>
        <v>196942.17626927324</v>
      </c>
      <c r="L60" s="45">
        <f t="shared" si="8"/>
        <v>5449369.8190331087</v>
      </c>
    </row>
    <row r="61" spans="1:13" x14ac:dyDescent="0.25">
      <c r="A61" s="40">
        <f t="shared" si="9"/>
        <v>43374</v>
      </c>
      <c r="B61" s="30">
        <f t="shared" si="0"/>
        <v>43404</v>
      </c>
      <c r="C61" s="25"/>
      <c r="D61" s="41">
        <f t="shared" si="2"/>
        <v>0</v>
      </c>
      <c r="E61" s="42">
        <f t="shared" si="1"/>
        <v>0</v>
      </c>
      <c r="F61" s="98">
        <f>IF(B61="","",IF($I$7=1,VLOOKUP(YEAR(B61),'% Aportes Salud - Pensión'!$A$3:$E$100,4,FALSE),VLOOKUP(YEAR(B61),'% Aportes Salud - Pensión'!$A$3:$E$100,5,FALSE)))</f>
        <v>0.16</v>
      </c>
      <c r="G61" s="42">
        <f t="shared" si="3"/>
        <v>0</v>
      </c>
      <c r="H61" s="42">
        <f t="shared" si="7"/>
        <v>8985600</v>
      </c>
      <c r="I61" s="44">
        <f t="shared" si="4"/>
        <v>31</v>
      </c>
      <c r="J61" s="43">
        <f>IF(B61="","",LOOKUP(B61,'Interes Mora'!$A$3:$E$700))</f>
        <v>2.1740103800155453E-2</v>
      </c>
      <c r="K61" s="45">
        <f t="shared" si="5"/>
        <v>201859.47259689943</v>
      </c>
      <c r="L61" s="45">
        <f t="shared" si="8"/>
        <v>5651229.2916300083</v>
      </c>
    </row>
    <row r="62" spans="1:13" x14ac:dyDescent="0.25">
      <c r="A62" s="40">
        <f t="shared" si="9"/>
        <v>43405</v>
      </c>
      <c r="B62" s="30">
        <f t="shared" si="0"/>
        <v>43434</v>
      </c>
      <c r="C62" s="25"/>
      <c r="D62" s="41">
        <f t="shared" si="2"/>
        <v>0</v>
      </c>
      <c r="E62" s="42">
        <f t="shared" si="1"/>
        <v>0</v>
      </c>
      <c r="F62" s="98">
        <f>IF(B62="","",IF($I$7=1,VLOOKUP(YEAR(B62),'% Aportes Salud - Pensión'!$A$3:$E$100,4,FALSE),VLOOKUP(YEAR(B62),'% Aportes Salud - Pensión'!$A$3:$E$100,5,FALSE)))</f>
        <v>0.16</v>
      </c>
      <c r="G62" s="42">
        <f t="shared" si="3"/>
        <v>0</v>
      </c>
      <c r="H62" s="42">
        <f t="shared" si="7"/>
        <v>8985600</v>
      </c>
      <c r="I62" s="44">
        <f t="shared" si="4"/>
        <v>30</v>
      </c>
      <c r="J62" s="43">
        <f>IF(B62="","",LOOKUP(B62,'Interes Mora'!$A$3:$E$700))</f>
        <v>2.1601869331581591E-2</v>
      </c>
      <c r="K62" s="45">
        <f t="shared" si="5"/>
        <v>194105.75706585954</v>
      </c>
      <c r="L62" s="45">
        <f t="shared" si="8"/>
        <v>5845335.0486958679</v>
      </c>
    </row>
    <row r="63" spans="1:13" x14ac:dyDescent="0.25">
      <c r="A63" s="40">
        <f t="shared" si="9"/>
        <v>43435</v>
      </c>
      <c r="B63" s="30">
        <f t="shared" si="0"/>
        <v>43465</v>
      </c>
      <c r="C63" s="25"/>
      <c r="D63" s="41">
        <f t="shared" si="2"/>
        <v>0</v>
      </c>
      <c r="E63" s="42">
        <f t="shared" si="1"/>
        <v>0</v>
      </c>
      <c r="F63" s="98">
        <f>IF(B63="","",IF($I$7=1,VLOOKUP(YEAR(B63),'% Aportes Salud - Pensión'!$A$3:$E$100,4,FALSE),VLOOKUP(YEAR(B63),'% Aportes Salud - Pensión'!$A$3:$E$100,5,FALSE)))</f>
        <v>0.16</v>
      </c>
      <c r="G63" s="42">
        <f t="shared" si="3"/>
        <v>0</v>
      </c>
      <c r="H63" s="42">
        <f t="shared" si="7"/>
        <v>8985600</v>
      </c>
      <c r="I63" s="44">
        <f t="shared" si="4"/>
        <v>31</v>
      </c>
      <c r="J63" s="43">
        <f>IF(B63="","",LOOKUP(B63,'Interes Mora'!$A$3:$E$700))</f>
        <v>2.1512895544899102E-2</v>
      </c>
      <c r="K63" s="45">
        <f t="shared" si="5"/>
        <v>199749.81668185352</v>
      </c>
      <c r="L63" s="45">
        <f t="shared" si="8"/>
        <v>6045084.8653777214</v>
      </c>
    </row>
    <row r="64" spans="1:13" x14ac:dyDescent="0.25">
      <c r="A64" s="40">
        <f t="shared" si="9"/>
        <v>43466</v>
      </c>
      <c r="B64" s="30">
        <f t="shared" si="0"/>
        <v>43496</v>
      </c>
      <c r="C64" s="25"/>
      <c r="D64" s="41">
        <f t="shared" si="2"/>
        <v>0</v>
      </c>
      <c r="E64" s="42">
        <f t="shared" si="1"/>
        <v>0</v>
      </c>
      <c r="F64" s="98">
        <f>IF(B64="","",IF($I$7=1,VLOOKUP(YEAR(B64),'% Aportes Salud - Pensión'!$A$3:$E$100,4,FALSE),VLOOKUP(YEAR(B64),'% Aportes Salud - Pensión'!$A$3:$E$100,5,FALSE)))</f>
        <v>0.16</v>
      </c>
      <c r="G64" s="42">
        <f t="shared" si="3"/>
        <v>0</v>
      </c>
      <c r="H64" s="42">
        <f t="shared" si="7"/>
        <v>8985600</v>
      </c>
      <c r="I64" s="44">
        <f t="shared" si="4"/>
        <v>31</v>
      </c>
      <c r="J64" s="43">
        <f>IF(B64="","",LOOKUP(B64,'Interes Mora'!$A$3:$E$700))</f>
        <v>2.127521449135017E-2</v>
      </c>
      <c r="K64" s="45">
        <f t="shared" si="5"/>
        <v>197542.91957792532</v>
      </c>
      <c r="L64" s="45">
        <f t="shared" si="8"/>
        <v>6242627.7849556468</v>
      </c>
    </row>
    <row r="65" spans="1:12" x14ac:dyDescent="0.25">
      <c r="A65" s="40">
        <f t="shared" si="9"/>
        <v>43497</v>
      </c>
      <c r="B65" s="30">
        <f t="shared" si="0"/>
        <v>43524</v>
      </c>
      <c r="C65" s="25"/>
      <c r="D65" s="41">
        <f t="shared" si="2"/>
        <v>0</v>
      </c>
      <c r="E65" s="42">
        <f t="shared" si="1"/>
        <v>0</v>
      </c>
      <c r="F65" s="98">
        <f>IF(B65="","",IF($I$7=1,VLOOKUP(YEAR(B65),'% Aportes Salud - Pensión'!$A$3:$E$100,4,FALSE),VLOOKUP(YEAR(B65),'% Aportes Salud - Pensión'!$A$3:$E$100,5,FALSE)))</f>
        <v>0.16</v>
      </c>
      <c r="G65" s="42">
        <f t="shared" si="3"/>
        <v>0</v>
      </c>
      <c r="H65" s="42">
        <f t="shared" si="7"/>
        <v>8985600</v>
      </c>
      <c r="I65" s="44">
        <f t="shared" si="4"/>
        <v>28</v>
      </c>
      <c r="J65" s="43">
        <f>IF(B65="","",LOOKUP(B65,'Interes Mora'!$A$3:$E$700))</f>
        <v>2.1809143962671307E-2</v>
      </c>
      <c r="K65" s="45">
        <f t="shared" si="5"/>
        <v>182903.69439158068</v>
      </c>
      <c r="L65" s="45">
        <f t="shared" si="8"/>
        <v>6425531.4793472271</v>
      </c>
    </row>
    <row r="66" spans="1:12" x14ac:dyDescent="0.25">
      <c r="A66" s="40">
        <f t="shared" si="9"/>
        <v>43525</v>
      </c>
      <c r="B66" s="30">
        <f t="shared" si="0"/>
        <v>43555</v>
      </c>
      <c r="C66" s="25"/>
      <c r="D66" s="41">
        <f t="shared" si="2"/>
        <v>0</v>
      </c>
      <c r="E66" s="42">
        <f t="shared" si="1"/>
        <v>0</v>
      </c>
      <c r="F66" s="98">
        <f>IF(B66="","",IF($I$7=1,VLOOKUP(YEAR(B66),'% Aportes Salud - Pensión'!$A$3:$E$100,4,FALSE),VLOOKUP(YEAR(B66),'% Aportes Salud - Pensión'!$A$3:$E$100,5,FALSE)))</f>
        <v>0.16</v>
      </c>
      <c r="G66" s="42">
        <f t="shared" si="3"/>
        <v>0</v>
      </c>
      <c r="H66" s="42">
        <f t="shared" si="7"/>
        <v>8985600</v>
      </c>
      <c r="I66" s="44">
        <f t="shared" si="4"/>
        <v>31</v>
      </c>
      <c r="J66" s="43">
        <f>IF(B66="","",LOOKUP(B66,'Interes Mora'!$A$3:$E$700))</f>
        <v>2.1483218662772696E-2</v>
      </c>
      <c r="K66" s="45">
        <f t="shared" si="5"/>
        <v>199474.26327008399</v>
      </c>
      <c r="L66" s="45">
        <f t="shared" si="8"/>
        <v>6625005.742617311</v>
      </c>
    </row>
    <row r="67" spans="1:12" x14ac:dyDescent="0.25">
      <c r="A67" s="40">
        <f t="shared" si="9"/>
        <v>43556</v>
      </c>
      <c r="B67" s="30">
        <f t="shared" si="0"/>
        <v>43585</v>
      </c>
      <c r="C67" s="25"/>
      <c r="D67" s="41">
        <f t="shared" si="2"/>
        <v>0</v>
      </c>
      <c r="E67" s="42">
        <f t="shared" si="1"/>
        <v>0</v>
      </c>
      <c r="F67" s="98">
        <f>IF(B67="","",IF($I$7=1,VLOOKUP(YEAR(B67),'% Aportes Salud - Pensión'!$A$3:$E$100,4,FALSE),VLOOKUP(YEAR(B67),'% Aportes Salud - Pensión'!$A$3:$E$100,5,FALSE)))</f>
        <v>0.16</v>
      </c>
      <c r="G67" s="42">
        <f t="shared" si="3"/>
        <v>0</v>
      </c>
      <c r="H67" s="42">
        <f t="shared" si="7"/>
        <v>8985600</v>
      </c>
      <c r="I67" s="44">
        <f t="shared" si="4"/>
        <v>30</v>
      </c>
      <c r="J67" s="43">
        <f>IF(B67="","",LOOKUP(B67,'Interes Mora'!$A$3:$E$700))</f>
        <v>2.1433736106823309E-2</v>
      </c>
      <c r="K67" s="45">
        <f t="shared" si="5"/>
        <v>192594.97916147154</v>
      </c>
      <c r="L67" s="45">
        <f t="shared" si="8"/>
        <v>6817600.7217787821</v>
      </c>
    </row>
    <row r="68" spans="1:12" x14ac:dyDescent="0.25">
      <c r="A68" s="40">
        <f t="shared" si="9"/>
        <v>43586</v>
      </c>
      <c r="B68" s="30">
        <f t="shared" si="0"/>
        <v>43616</v>
      </c>
      <c r="C68" s="25"/>
      <c r="D68" s="41">
        <f t="shared" si="2"/>
        <v>0</v>
      </c>
      <c r="E68" s="42">
        <f t="shared" si="1"/>
        <v>0</v>
      </c>
      <c r="F68" s="98">
        <f>IF(B68="","",IF($I$7=1,VLOOKUP(YEAR(B68),'% Aportes Salud - Pensión'!$A$3:$E$100,4,FALSE),VLOOKUP(YEAR(B68),'% Aportes Salud - Pensión'!$A$3:$E$100,5,FALSE)))</f>
        <v>0.16</v>
      </c>
      <c r="G68" s="42">
        <f t="shared" si="3"/>
        <v>0</v>
      </c>
      <c r="H68" s="42">
        <f t="shared" si="7"/>
        <v>8985600</v>
      </c>
      <c r="I68" s="44">
        <f t="shared" si="4"/>
        <v>31</v>
      </c>
      <c r="J68" s="43">
        <f>IF(B68="","",LOOKUP(B68,'Interes Mora'!$A$3:$E$700))</f>
        <v>2.1453532293473465E-2</v>
      </c>
      <c r="K68" s="45">
        <f t="shared" si="5"/>
        <v>199198.62176877633</v>
      </c>
      <c r="L68" s="45">
        <f t="shared" si="8"/>
        <v>7016799.3435475584</v>
      </c>
    </row>
    <row r="69" spans="1:12" x14ac:dyDescent="0.25">
      <c r="A69" s="40">
        <f t="shared" si="9"/>
        <v>43617</v>
      </c>
      <c r="B69" s="30">
        <f t="shared" si="0"/>
        <v>43646</v>
      </c>
      <c r="C69" s="25"/>
      <c r="D69" s="41">
        <f t="shared" si="2"/>
        <v>0</v>
      </c>
      <c r="E69" s="42">
        <f t="shared" si="1"/>
        <v>0</v>
      </c>
      <c r="F69" s="98">
        <f>IF(B69="","",IF($I$7=1,VLOOKUP(YEAR(B69),'% Aportes Salud - Pensión'!$A$3:$E$100,4,FALSE),VLOOKUP(YEAR(B69),'% Aportes Salud - Pensión'!$A$3:$E$100,5,FALSE)))</f>
        <v>0.16</v>
      </c>
      <c r="G69" s="42">
        <f t="shared" si="3"/>
        <v>0</v>
      </c>
      <c r="H69" s="42">
        <f t="shared" si="7"/>
        <v>8985600</v>
      </c>
      <c r="I69" s="44">
        <f t="shared" si="4"/>
        <v>30</v>
      </c>
      <c r="J69" s="43">
        <f>IF(B69="","",LOOKUP(B69,'Interes Mora'!$A$3:$E$700))</f>
        <v>2.1413935698951558E-2</v>
      </c>
      <c r="K69" s="45">
        <f t="shared" si="5"/>
        <v>192417.06061649913</v>
      </c>
      <c r="L69" s="45">
        <f t="shared" si="8"/>
        <v>7209216.4041640572</v>
      </c>
    </row>
    <row r="70" spans="1:12" x14ac:dyDescent="0.25">
      <c r="A70" s="40">
        <f t="shared" si="9"/>
        <v>43647</v>
      </c>
      <c r="B70" s="30">
        <f t="shared" si="0"/>
        <v>43677</v>
      </c>
      <c r="C70" s="25"/>
      <c r="D70" s="41">
        <f t="shared" si="2"/>
        <v>0</v>
      </c>
      <c r="E70" s="42">
        <f t="shared" si="1"/>
        <v>0</v>
      </c>
      <c r="F70" s="98">
        <f>IF(B70="","",IF($I$7=1,VLOOKUP(YEAR(B70),'% Aportes Salud - Pensión'!$A$3:$E$100,4,FALSE),VLOOKUP(YEAR(B70),'% Aportes Salud - Pensión'!$A$3:$E$100,5,FALSE)))</f>
        <v>0.16</v>
      </c>
      <c r="G70" s="42">
        <f t="shared" si="3"/>
        <v>0</v>
      </c>
      <c r="H70" s="42">
        <f t="shared" si="7"/>
        <v>8985600</v>
      </c>
      <c r="I70" s="44">
        <f t="shared" si="4"/>
        <v>31</v>
      </c>
      <c r="J70" s="43">
        <f>IF(B70="","",LOOKUP(B70,'Interes Mora'!$A$3:$E$700))</f>
        <v>2.1394131067975497E-2</v>
      </c>
      <c r="K70" s="45">
        <f t="shared" si="5"/>
        <v>198647.07426188063</v>
      </c>
      <c r="L70" s="45">
        <f t="shared" si="8"/>
        <v>7407863.4784259377</v>
      </c>
    </row>
    <row r="71" spans="1:12" x14ac:dyDescent="0.25">
      <c r="A71" s="40">
        <f t="shared" si="9"/>
        <v>43678</v>
      </c>
      <c r="B71" s="30">
        <f t="shared" si="0"/>
        <v>43708</v>
      </c>
      <c r="C71" s="25"/>
      <c r="D71" s="41">
        <f t="shared" si="2"/>
        <v>0</v>
      </c>
      <c r="E71" s="42">
        <f t="shared" si="1"/>
        <v>0</v>
      </c>
      <c r="F71" s="98">
        <f>IF(B71="","",IF($I$7=1,VLOOKUP(YEAR(B71),'% Aportes Salud - Pensión'!$A$3:$E$100,4,FALSE),VLOOKUP(YEAR(B71),'% Aportes Salud - Pensión'!$A$3:$E$100,5,FALSE)))</f>
        <v>0.16</v>
      </c>
      <c r="G71" s="42">
        <f t="shared" si="3"/>
        <v>0</v>
      </c>
      <c r="H71" s="42">
        <f t="shared" si="7"/>
        <v>8985600</v>
      </c>
      <c r="I71" s="44">
        <f t="shared" si="4"/>
        <v>31</v>
      </c>
      <c r="J71" s="43">
        <f>IF(B71="","",LOOKUP(B71,'Interes Mora'!$A$3:$E$700))</f>
        <v>2.1433736106823309E-2</v>
      </c>
      <c r="K71" s="45">
        <f t="shared" si="5"/>
        <v>199014.81180018728</v>
      </c>
      <c r="L71" s="45">
        <f t="shared" si="8"/>
        <v>7606878.2902261252</v>
      </c>
    </row>
    <row r="72" spans="1:12" x14ac:dyDescent="0.25">
      <c r="A72" s="40">
        <f t="shared" si="9"/>
        <v>43709</v>
      </c>
      <c r="B72" s="30">
        <f t="shared" si="0"/>
        <v>43738</v>
      </c>
      <c r="C72" s="25"/>
      <c r="D72" s="41">
        <f t="shared" si="2"/>
        <v>0</v>
      </c>
      <c r="E72" s="42">
        <f t="shared" si="1"/>
        <v>0</v>
      </c>
      <c r="F72" s="98">
        <f>IF(B72="","",IF($I$7=1,VLOOKUP(YEAR(B72),'% Aportes Salud - Pensión'!$A$3:$E$100,4,FALSE),VLOOKUP(YEAR(B72),'% Aportes Salud - Pensión'!$A$3:$E$100,5,FALSE)))</f>
        <v>0.16</v>
      </c>
      <c r="G72" s="42">
        <f t="shared" si="3"/>
        <v>0</v>
      </c>
      <c r="H72" s="42">
        <f t="shared" si="7"/>
        <v>8985600</v>
      </c>
      <c r="I72" s="44">
        <f t="shared" si="4"/>
        <v>30</v>
      </c>
      <c r="J72" s="43">
        <f>IF(B72="","",LOOKUP(B72,'Interes Mora'!$A$3:$E$700))</f>
        <v>2.1433736106823309E-2</v>
      </c>
      <c r="K72" s="45">
        <f t="shared" si="5"/>
        <v>192594.97916147154</v>
      </c>
      <c r="L72" s="45">
        <f t="shared" si="8"/>
        <v>7799473.2693875963</v>
      </c>
    </row>
    <row r="73" spans="1:12" x14ac:dyDescent="0.25">
      <c r="A73" s="40">
        <f t="shared" si="9"/>
        <v>43739</v>
      </c>
      <c r="B73" s="30">
        <f t="shared" si="0"/>
        <v>43769</v>
      </c>
      <c r="C73" s="25"/>
      <c r="D73" s="41">
        <f t="shared" si="2"/>
        <v>0</v>
      </c>
      <c r="E73" s="42">
        <f t="shared" si="1"/>
        <v>0</v>
      </c>
      <c r="F73" s="98">
        <f>IF(B73="","",IF($I$7=1,VLOOKUP(YEAR(B73),'% Aportes Salud - Pensión'!$A$3:$E$100,4,FALSE),VLOOKUP(YEAR(B73),'% Aportes Salud - Pensión'!$A$3:$E$100,5,FALSE)))</f>
        <v>0.16</v>
      </c>
      <c r="G73" s="42">
        <f t="shared" si="3"/>
        <v>0</v>
      </c>
      <c r="H73" s="42">
        <f t="shared" si="7"/>
        <v>8985600</v>
      </c>
      <c r="I73" s="44">
        <f t="shared" si="4"/>
        <v>31</v>
      </c>
      <c r="J73" s="43">
        <f>IF(B73="","",LOOKUP(B73,'Interes Mora'!$A$3:$E$700))</f>
        <v>2.1215699038257929E-2</v>
      </c>
      <c r="K73" s="45">
        <f t="shared" si="5"/>
        <v>196990.31145410947</v>
      </c>
      <c r="L73" s="45">
        <f t="shared" si="8"/>
        <v>7996463.5808417061</v>
      </c>
    </row>
    <row r="74" spans="1:12" x14ac:dyDescent="0.25">
      <c r="A74" s="40">
        <f t="shared" si="9"/>
        <v>43770</v>
      </c>
      <c r="B74" s="30">
        <f t="shared" ref="B74:B137" si="10">IF(A74="","",IF(EOMONTH(A74,0)&gt;=$L$7,$L$7,EOMONTH(A74,0)))</f>
        <v>43799</v>
      </c>
      <c r="C74" s="25"/>
      <c r="D74" s="41">
        <f t="shared" si="2"/>
        <v>0</v>
      </c>
      <c r="E74" s="42">
        <f t="shared" si="1"/>
        <v>0</v>
      </c>
      <c r="F74" s="98">
        <f>IF(B74="","",IF($I$7=1,VLOOKUP(YEAR(B74),'% Aportes Salud - Pensión'!$A$3:$E$100,4,FALSE),VLOOKUP(YEAR(B74),'% Aportes Salud - Pensión'!$A$3:$E$100,5,FALSE)))</f>
        <v>0.16</v>
      </c>
      <c r="G74" s="42">
        <f t="shared" si="3"/>
        <v>0</v>
      </c>
      <c r="H74" s="42">
        <f t="shared" si="7"/>
        <v>8985600</v>
      </c>
      <c r="I74" s="44">
        <f t="shared" si="4"/>
        <v>30</v>
      </c>
      <c r="J74" s="43">
        <f>IF(B74="","",LOOKUP(B74,'Interes Mora'!$A$3:$E$700))</f>
        <v>2.1146216086632474E-2</v>
      </c>
      <c r="K74" s="45">
        <f t="shared" si="5"/>
        <v>190011.43926804475</v>
      </c>
      <c r="L74" s="45">
        <f t="shared" si="8"/>
        <v>8186475.0201097513</v>
      </c>
    </row>
    <row r="75" spans="1:12" x14ac:dyDescent="0.25">
      <c r="A75" s="40">
        <f t="shared" si="9"/>
        <v>43800</v>
      </c>
      <c r="B75" s="30">
        <f t="shared" si="10"/>
        <v>43830</v>
      </c>
      <c r="C75" s="25"/>
      <c r="D75" s="41">
        <f t="shared" ref="D75:D138" si="11">IF(B75="","",IF(C75=0,0,IF(YEAR(B75)&lt;1995,(+B75-A75+1),(ROUND(DAYS360((EOMONTH(A75,-1)+1),(IF(EOMONTH(B75,0)=B75,EOMONTH(B75,0),EOMONTH(B75,-1))))/30,0)*30+(IF(EOMONTH(B75,0)=B75,0,DAY(B75))-DAY(A75)))+1)))</f>
        <v>0</v>
      </c>
      <c r="E75" s="42">
        <f t="shared" ref="E75:E138" si="12">IF(B75="","",+D75*C75/30)</f>
        <v>0</v>
      </c>
      <c r="F75" s="98">
        <f>IF(B75="","",IF($I$7=1,VLOOKUP(YEAR(B75),'% Aportes Salud - Pensión'!$A$3:$E$100,4,FALSE),VLOOKUP(YEAR(B75),'% Aportes Salud - Pensión'!$A$3:$E$100,5,FALSE)))</f>
        <v>0.16</v>
      </c>
      <c r="G75" s="42">
        <f t="shared" ref="G75:G138" si="13">IF(B75="","",+E75*F75)</f>
        <v>0</v>
      </c>
      <c r="H75" s="42">
        <f t="shared" si="7"/>
        <v>8985600</v>
      </c>
      <c r="I75" s="44">
        <f t="shared" ref="I75:I138" si="14">IF(B75="","",+B75-A75+1)</f>
        <v>31</v>
      </c>
      <c r="J75" s="43">
        <f>IF(B75="","",LOOKUP(B75,'Interes Mora'!$A$3:$E$700))</f>
        <v>2.102698132372427E-2</v>
      </c>
      <c r="K75" s="45">
        <f t="shared" ref="K75:K138" si="15">IF(B75="","",+H75*J75*I75/30)</f>
        <v>195238.0448285387</v>
      </c>
      <c r="L75" s="45">
        <f t="shared" si="8"/>
        <v>8381713.06493829</v>
      </c>
    </row>
    <row r="76" spans="1:12" x14ac:dyDescent="0.25">
      <c r="A76" s="40">
        <f t="shared" si="9"/>
        <v>43831</v>
      </c>
      <c r="B76" s="30">
        <f t="shared" si="10"/>
        <v>43861</v>
      </c>
      <c r="C76" s="25"/>
      <c r="D76" s="41">
        <f t="shared" si="11"/>
        <v>0</v>
      </c>
      <c r="E76" s="42">
        <f t="shared" si="12"/>
        <v>0</v>
      </c>
      <c r="F76" s="98">
        <f>IF(B76="","",IF($I$7=1,VLOOKUP(YEAR(B76),'% Aportes Salud - Pensión'!$A$3:$E$100,4,FALSE),VLOOKUP(YEAR(B76),'% Aportes Salud - Pensión'!$A$3:$E$100,5,FALSE)))</f>
        <v>0.16</v>
      </c>
      <c r="G76" s="42">
        <f t="shared" si="13"/>
        <v>0</v>
      </c>
      <c r="H76" s="42">
        <f t="shared" si="7"/>
        <v>8985600</v>
      </c>
      <c r="I76" s="44">
        <f t="shared" si="14"/>
        <v>31</v>
      </c>
      <c r="J76" s="43">
        <f>IF(B76="","",LOOKUP(B76,'Interes Mora'!$A$3:$E$700))</f>
        <v>2.0887680238021122E-2</v>
      </c>
      <c r="K76" s="45">
        <f t="shared" si="15"/>
        <v>193944.61753165472</v>
      </c>
      <c r="L76" s="45">
        <f t="shared" si="8"/>
        <v>8575657.6824699454</v>
      </c>
    </row>
    <row r="77" spans="1:12" x14ac:dyDescent="0.25">
      <c r="A77" s="40">
        <f t="shared" si="9"/>
        <v>43862</v>
      </c>
      <c r="B77" s="30">
        <f t="shared" si="10"/>
        <v>43890</v>
      </c>
      <c r="C77" s="25"/>
      <c r="D77" s="41">
        <f t="shared" si="11"/>
        <v>0</v>
      </c>
      <c r="E77" s="42">
        <f t="shared" si="12"/>
        <v>0</v>
      </c>
      <c r="F77" s="98">
        <f>IF(B77="","",IF($I$7=1,VLOOKUP(YEAR(B77),'% Aportes Salud - Pensión'!$A$3:$E$100,4,FALSE),VLOOKUP(YEAR(B77),'% Aportes Salud - Pensión'!$A$3:$E$100,5,FALSE)))</f>
        <v>0.16</v>
      </c>
      <c r="G77" s="42">
        <f t="shared" si="13"/>
        <v>0</v>
      </c>
      <c r="H77" s="42">
        <f t="shared" si="7"/>
        <v>8985600</v>
      </c>
      <c r="I77" s="44">
        <f t="shared" si="14"/>
        <v>29</v>
      </c>
      <c r="J77" s="43">
        <f>IF(B77="","",LOOKUP(B77,'Interes Mora'!$A$3:$E$700))</f>
        <v>2.1176000862688671E-2</v>
      </c>
      <c r="K77" s="45">
        <f t="shared" si="15"/>
        <v>183936.43757338281</v>
      </c>
      <c r="L77" s="45">
        <f t="shared" si="8"/>
        <v>8759594.120043328</v>
      </c>
    </row>
    <row r="78" spans="1:12" x14ac:dyDescent="0.25">
      <c r="A78" s="40">
        <f t="shared" si="9"/>
        <v>43891</v>
      </c>
      <c r="B78" s="30">
        <f t="shared" si="10"/>
        <v>43921</v>
      </c>
      <c r="C78" s="25"/>
      <c r="D78" s="41">
        <f t="shared" si="11"/>
        <v>0</v>
      </c>
      <c r="E78" s="42">
        <f t="shared" si="12"/>
        <v>0</v>
      </c>
      <c r="F78" s="98">
        <f>IF(B78="","",IF($I$7=1,VLOOKUP(YEAR(B78),'% Aportes Salud - Pensión'!$A$3:$E$100,4,FALSE),VLOOKUP(YEAR(B78),'% Aportes Salud - Pensión'!$A$3:$E$100,5,FALSE)))</f>
        <v>0.16</v>
      </c>
      <c r="G78" s="42">
        <f t="shared" si="13"/>
        <v>0</v>
      </c>
      <c r="H78" s="42">
        <f t="shared" si="7"/>
        <v>8985600</v>
      </c>
      <c r="I78" s="44">
        <f t="shared" si="14"/>
        <v>31</v>
      </c>
      <c r="J78" s="43">
        <f>IF(B78="","",LOOKUP(B78,'Interes Mora'!$A$3:$E$700))</f>
        <v>2.1066743264638976E-2</v>
      </c>
      <c r="K78" s="45">
        <f t="shared" si="15"/>
        <v>195607.23922136467</v>
      </c>
      <c r="L78" s="45">
        <f t="shared" si="8"/>
        <v>8955201.3592646923</v>
      </c>
    </row>
    <row r="79" spans="1:12" x14ac:dyDescent="0.25">
      <c r="A79" s="40">
        <f t="shared" ref="A79:A118" si="16">IF(B78&lt;$L$7,B78+1,"")</f>
        <v>43922</v>
      </c>
      <c r="B79" s="30">
        <f t="shared" si="10"/>
        <v>43951</v>
      </c>
      <c r="C79" s="25"/>
      <c r="D79" s="41">
        <f t="shared" si="11"/>
        <v>0</v>
      </c>
      <c r="E79" s="42">
        <f t="shared" si="12"/>
        <v>0</v>
      </c>
      <c r="F79" s="98">
        <f>IF(B79="","",IF($I$7=1,VLOOKUP(YEAR(B79),'% Aportes Salud - Pensión'!$A$3:$E$100,4,FALSE),VLOOKUP(YEAR(B79),'% Aportes Salud - Pensión'!$A$3:$E$100,5,FALSE)))</f>
        <v>0.16</v>
      </c>
      <c r="G79" s="42">
        <f t="shared" si="13"/>
        <v>0</v>
      </c>
      <c r="H79" s="42">
        <f t="shared" ref="H79:H129" si="17">IF(B79="","",+G79+H78)</f>
        <v>8985600</v>
      </c>
      <c r="I79" s="44">
        <f t="shared" si="14"/>
        <v>30</v>
      </c>
      <c r="J79" s="43">
        <f>IF(B79="","",LOOKUP(B79,'Interes Mora'!$A$3:$E$700))</f>
        <v>2.0807985643612081E-2</v>
      </c>
      <c r="K79" s="45">
        <f t="shared" si="15"/>
        <v>186972.23579924071</v>
      </c>
      <c r="L79" s="45">
        <f t="shared" ref="L79:L129" si="18">IF(B79="","",+L78+K79)</f>
        <v>9142173.5950639322</v>
      </c>
    </row>
    <row r="80" spans="1:12" x14ac:dyDescent="0.25">
      <c r="A80" s="40">
        <f t="shared" si="16"/>
        <v>43952</v>
      </c>
      <c r="B80" s="30">
        <f t="shared" si="10"/>
        <v>43982</v>
      </c>
      <c r="C80" s="25"/>
      <c r="D80" s="41">
        <f t="shared" si="11"/>
        <v>0</v>
      </c>
      <c r="E80" s="42">
        <f t="shared" si="12"/>
        <v>0</v>
      </c>
      <c r="F80" s="98">
        <f>IF(B80="","",IF($I$7=1,VLOOKUP(YEAR(B80),'% Aportes Salud - Pensión'!$A$3:$E$100,4,FALSE),VLOOKUP(YEAR(B80),'% Aportes Salud - Pensión'!$A$3:$E$100,5,FALSE)))</f>
        <v>0.16</v>
      </c>
      <c r="G80" s="42">
        <f t="shared" si="13"/>
        <v>0</v>
      </c>
      <c r="H80" s="42">
        <f t="shared" si="17"/>
        <v>8985600</v>
      </c>
      <c r="I80" s="44">
        <f t="shared" si="14"/>
        <v>31</v>
      </c>
      <c r="J80" s="43">
        <f>IF(B80="","",LOOKUP(B80,'Interes Mora'!$A$3:$E$700))</f>
        <v>2.0308337615317473E-2</v>
      </c>
      <c r="K80" s="45">
        <f t="shared" si="15"/>
        <v>188565.35175873659</v>
      </c>
      <c r="L80" s="45">
        <f t="shared" si="18"/>
        <v>9330738.9468226694</v>
      </c>
    </row>
    <row r="81" spans="1:12" x14ac:dyDescent="0.25">
      <c r="A81" s="40">
        <f t="shared" si="16"/>
        <v>43983</v>
      </c>
      <c r="B81" s="30">
        <f t="shared" si="10"/>
        <v>44012</v>
      </c>
      <c r="C81" s="25"/>
      <c r="D81" s="41">
        <f t="shared" si="11"/>
        <v>0</v>
      </c>
      <c r="E81" s="42">
        <f t="shared" si="12"/>
        <v>0</v>
      </c>
      <c r="F81" s="98">
        <f>IF(B81="","",IF($I$7=1,VLOOKUP(YEAR(B81),'% Aportes Salud - Pensión'!$A$3:$E$100,4,FALSE),VLOOKUP(YEAR(B81),'% Aportes Salud - Pensión'!$A$3:$E$100,5,FALSE)))</f>
        <v>0.16</v>
      </c>
      <c r="G81" s="42">
        <f t="shared" si="13"/>
        <v>0</v>
      </c>
      <c r="H81" s="42">
        <f t="shared" si="17"/>
        <v>8985600</v>
      </c>
      <c r="I81" s="44">
        <f t="shared" si="14"/>
        <v>30</v>
      </c>
      <c r="J81" s="43">
        <f>IF(B81="","",LOOKUP(B81,'Interes Mora'!$A$3:$E$700))</f>
        <v>2.0238171647650516E-2</v>
      </c>
      <c r="K81" s="45">
        <f t="shared" si="15"/>
        <v>181852.11515712849</v>
      </c>
      <c r="L81" s="45">
        <f t="shared" si="18"/>
        <v>9512591.0619797986</v>
      </c>
    </row>
    <row r="82" spans="1:12" x14ac:dyDescent="0.25">
      <c r="A82" s="40">
        <f t="shared" si="16"/>
        <v>44013</v>
      </c>
      <c r="B82" s="30">
        <f t="shared" si="10"/>
        <v>44043</v>
      </c>
      <c r="C82" s="25"/>
      <c r="D82" s="41">
        <f t="shared" si="11"/>
        <v>0</v>
      </c>
      <c r="E82" s="42">
        <f t="shared" si="12"/>
        <v>0</v>
      </c>
      <c r="F82" s="98">
        <f>IF(B82="","",IF($I$7=1,VLOOKUP(YEAR(B82),'% Aportes Salud - Pensión'!$A$3:$E$100,4,FALSE),VLOOKUP(YEAR(B82),'% Aportes Salud - Pensión'!$A$3:$E$100,5,FALSE)))</f>
        <v>0.16</v>
      </c>
      <c r="G82" s="42">
        <f t="shared" si="13"/>
        <v>0</v>
      </c>
      <c r="H82" s="42">
        <f t="shared" si="17"/>
        <v>8985600</v>
      </c>
      <c r="I82" s="44">
        <f t="shared" si="14"/>
        <v>31</v>
      </c>
      <c r="J82" s="43">
        <f>IF(B82="","",LOOKUP(B82,'Interes Mora'!$A$3:$E$700))</f>
        <v>2.0238171647650516E-2</v>
      </c>
      <c r="K82" s="45">
        <f t="shared" si="15"/>
        <v>187913.85232903279</v>
      </c>
      <c r="L82" s="45">
        <f t="shared" si="18"/>
        <v>9700504.9143088311</v>
      </c>
    </row>
    <row r="83" spans="1:12" x14ac:dyDescent="0.25">
      <c r="A83" s="40">
        <f t="shared" si="16"/>
        <v>44044</v>
      </c>
      <c r="B83" s="30">
        <f t="shared" si="10"/>
        <v>44074</v>
      </c>
      <c r="C83" s="25"/>
      <c r="D83" s="41">
        <f t="shared" si="11"/>
        <v>0</v>
      </c>
      <c r="E83" s="42">
        <f t="shared" si="12"/>
        <v>0</v>
      </c>
      <c r="F83" s="98">
        <f>IF(B83="","",IF($I$7=1,VLOOKUP(YEAR(B83),'% Aportes Salud - Pensión'!$A$3:$E$100,4,FALSE),VLOOKUP(YEAR(B83),'% Aportes Salud - Pensión'!$A$3:$E$100,5,FALSE)))</f>
        <v>0.16</v>
      </c>
      <c r="G83" s="42">
        <f t="shared" si="13"/>
        <v>0</v>
      </c>
      <c r="H83" s="42">
        <f t="shared" si="17"/>
        <v>8985600</v>
      </c>
      <c r="I83" s="44">
        <f t="shared" si="14"/>
        <v>31</v>
      </c>
      <c r="J83" s="43">
        <f>IF(B83="","",LOOKUP(B83,'Interes Mora'!$A$3:$E$700))</f>
        <v>2.040848272831397E-2</v>
      </c>
      <c r="K83" s="45">
        <f t="shared" si="15"/>
        <v>189495.2111503226</v>
      </c>
      <c r="L83" s="45">
        <f t="shared" si="18"/>
        <v>9890000.1254591532</v>
      </c>
    </row>
    <row r="84" spans="1:12" x14ac:dyDescent="0.25">
      <c r="A84" s="40">
        <f t="shared" si="16"/>
        <v>44075</v>
      </c>
      <c r="B84" s="30">
        <f t="shared" si="10"/>
        <v>44104</v>
      </c>
      <c r="C84" s="25"/>
      <c r="D84" s="41">
        <f t="shared" si="11"/>
        <v>0</v>
      </c>
      <c r="E84" s="42">
        <f t="shared" si="12"/>
        <v>0</v>
      </c>
      <c r="F84" s="98">
        <f>IF(B84="","",IF($I$7=1,VLOOKUP(YEAR(B84),'% Aportes Salud - Pensión'!$A$3:$E$100,4,FALSE),VLOOKUP(YEAR(B84),'% Aportes Salud - Pensión'!$A$3:$E$100,5,FALSE)))</f>
        <v>0.16</v>
      </c>
      <c r="G84" s="42">
        <f t="shared" si="13"/>
        <v>0</v>
      </c>
      <c r="H84" s="42">
        <f t="shared" si="17"/>
        <v>8985600</v>
      </c>
      <c r="I84" s="44">
        <f t="shared" si="14"/>
        <v>30</v>
      </c>
      <c r="J84" s="43">
        <f>IF(B84="","",LOOKUP(B84,'Interes Mora'!$A$3:$E$700))</f>
        <v>2.0468517942215714E-2</v>
      </c>
      <c r="K84" s="45">
        <f t="shared" si="15"/>
        <v>183921.9148215735</v>
      </c>
      <c r="L84" s="45">
        <f t="shared" si="18"/>
        <v>10073922.040280726</v>
      </c>
    </row>
    <row r="85" spans="1:12" x14ac:dyDescent="0.25">
      <c r="A85" s="40">
        <f t="shared" si="16"/>
        <v>44105</v>
      </c>
      <c r="B85" s="30">
        <f t="shared" si="10"/>
        <v>44135</v>
      </c>
      <c r="C85" s="25"/>
      <c r="D85" s="41">
        <f t="shared" si="11"/>
        <v>0</v>
      </c>
      <c r="E85" s="42">
        <f t="shared" si="12"/>
        <v>0</v>
      </c>
      <c r="F85" s="98">
        <f>IF(B85="","",IF($I$7=1,VLOOKUP(YEAR(B85),'% Aportes Salud - Pensión'!$A$3:$E$100,4,FALSE),VLOOKUP(YEAR(B85),'% Aportes Salud - Pensión'!$A$3:$E$100,5,FALSE)))</f>
        <v>0.16</v>
      </c>
      <c r="G85" s="42">
        <f t="shared" si="13"/>
        <v>0</v>
      </c>
      <c r="H85" s="42">
        <f t="shared" si="17"/>
        <v>8985600</v>
      </c>
      <c r="I85" s="44">
        <f t="shared" si="14"/>
        <v>31</v>
      </c>
      <c r="J85" s="43">
        <f>IF(B85="","",LOOKUP(B85,'Interes Mora'!$A$3:$E$700))</f>
        <v>2.0208084261774895E-2</v>
      </c>
      <c r="K85" s="45">
        <f t="shared" si="15"/>
        <v>187634.48734069132</v>
      </c>
      <c r="L85" s="45">
        <f t="shared" si="18"/>
        <v>10261556.527621416</v>
      </c>
    </row>
    <row r="86" spans="1:12" x14ac:dyDescent="0.25">
      <c r="A86" s="40">
        <f t="shared" si="16"/>
        <v>44136</v>
      </c>
      <c r="B86" s="30">
        <f t="shared" si="10"/>
        <v>44165</v>
      </c>
      <c r="C86" s="25"/>
      <c r="D86" s="41">
        <f t="shared" si="11"/>
        <v>0</v>
      </c>
      <c r="E86" s="42">
        <f t="shared" si="12"/>
        <v>0</v>
      </c>
      <c r="F86" s="98">
        <f>IF(B86="","",IF($I$7=1,VLOOKUP(YEAR(B86),'% Aportes Salud - Pensión'!$A$3:$E$100,4,FALSE),VLOOKUP(YEAR(B86),'% Aportes Salud - Pensión'!$A$3:$E$100,5,FALSE)))</f>
        <v>0.16</v>
      </c>
      <c r="G86" s="42">
        <f t="shared" si="13"/>
        <v>0</v>
      </c>
      <c r="H86" s="42">
        <f t="shared" si="17"/>
        <v>8985600</v>
      </c>
      <c r="I86" s="44">
        <f t="shared" si="14"/>
        <v>30</v>
      </c>
      <c r="J86" s="43">
        <f>IF(B86="","",LOOKUP(B86,'Interes Mora'!$A$3:$E$700))</f>
        <v>1.9956975716262315E-2</v>
      </c>
      <c r="K86" s="45">
        <f t="shared" si="15"/>
        <v>179325.40099604666</v>
      </c>
      <c r="L86" s="45">
        <f t="shared" si="18"/>
        <v>10440881.928617463</v>
      </c>
    </row>
    <row r="87" spans="1:12" x14ac:dyDescent="0.25">
      <c r="A87" s="40">
        <f t="shared" si="16"/>
        <v>44166</v>
      </c>
      <c r="B87" s="30">
        <f t="shared" si="10"/>
        <v>44196</v>
      </c>
      <c r="C87" s="25"/>
      <c r="D87" s="41">
        <f t="shared" si="11"/>
        <v>0</v>
      </c>
      <c r="E87" s="42">
        <f t="shared" si="12"/>
        <v>0</v>
      </c>
      <c r="F87" s="98">
        <f>IF(B87="","",IF($I$7=1,VLOOKUP(YEAR(B87),'% Aportes Salud - Pensión'!$A$3:$E$100,4,FALSE),VLOOKUP(YEAR(B87),'% Aportes Salud - Pensión'!$A$3:$E$100,5,FALSE)))</f>
        <v>0.16</v>
      </c>
      <c r="G87" s="42">
        <f t="shared" si="13"/>
        <v>0</v>
      </c>
      <c r="H87" s="42">
        <f t="shared" si="17"/>
        <v>8985600</v>
      </c>
      <c r="I87" s="44">
        <f t="shared" si="14"/>
        <v>31</v>
      </c>
      <c r="J87" s="43">
        <f>IF(B87="","",LOOKUP(B87,'Interes Mora'!$A$3:$E$700))</f>
        <v>1.9573983490916769E-2</v>
      </c>
      <c r="K87" s="45">
        <f t="shared" si="15"/>
        <v>181746.78559118111</v>
      </c>
      <c r="L87" s="45">
        <f t="shared" si="18"/>
        <v>10622628.714208644</v>
      </c>
    </row>
    <row r="88" spans="1:12" x14ac:dyDescent="0.25">
      <c r="A88" s="40">
        <f t="shared" si="16"/>
        <v>44197</v>
      </c>
      <c r="B88" s="30">
        <f t="shared" si="10"/>
        <v>44227</v>
      </c>
      <c r="C88" s="25"/>
      <c r="D88" s="41">
        <f t="shared" si="11"/>
        <v>0</v>
      </c>
      <c r="E88" s="42">
        <f t="shared" si="12"/>
        <v>0</v>
      </c>
      <c r="F88" s="98">
        <f>IF(B88="","",IF($I$7=1,VLOOKUP(YEAR(B88),'% Aportes Salud - Pensión'!$A$3:$E$100,4,FALSE),VLOOKUP(YEAR(B88),'% Aportes Salud - Pensión'!$A$3:$E$100,5,FALSE)))</f>
        <v>0.16</v>
      </c>
      <c r="G88" s="42">
        <f t="shared" si="13"/>
        <v>0</v>
      </c>
      <c r="H88" s="42">
        <f t="shared" si="17"/>
        <v>8985600</v>
      </c>
      <c r="I88" s="44">
        <f t="shared" si="14"/>
        <v>31</v>
      </c>
      <c r="J88" s="43">
        <f>IF(B88="","",LOOKUP(B88,'Interes Mora'!$A$3:$E$700))</f>
        <v>1.9432481245112987E-2</v>
      </c>
      <c r="K88" s="45">
        <f t="shared" si="15"/>
        <v>180432.92025862352</v>
      </c>
      <c r="L88" s="45">
        <f t="shared" si="18"/>
        <v>10803061.634467266</v>
      </c>
    </row>
    <row r="89" spans="1:12" x14ac:dyDescent="0.25">
      <c r="A89" s="40">
        <f t="shared" si="16"/>
        <v>44228</v>
      </c>
      <c r="B89" s="30">
        <f t="shared" si="10"/>
        <v>44255</v>
      </c>
      <c r="C89" s="25"/>
      <c r="D89" s="41">
        <f t="shared" si="11"/>
        <v>0</v>
      </c>
      <c r="E89" s="42">
        <f t="shared" si="12"/>
        <v>0</v>
      </c>
      <c r="F89" s="98">
        <f>IF(B89="","",IF($I$7=1,VLOOKUP(YEAR(B89),'% Aportes Salud - Pensión'!$A$3:$E$100,4,FALSE),VLOOKUP(YEAR(B89),'% Aportes Salud - Pensión'!$A$3:$E$100,5,FALSE)))</f>
        <v>0.16</v>
      </c>
      <c r="G89" s="42">
        <f t="shared" si="13"/>
        <v>0</v>
      </c>
      <c r="H89" s="42">
        <f t="shared" si="17"/>
        <v>8985600</v>
      </c>
      <c r="I89" s="44">
        <f t="shared" si="14"/>
        <v>28</v>
      </c>
      <c r="J89" s="43">
        <f>IF(B89="","",LOOKUP(B89,'Interes Mora'!$A$3:$E$700))</f>
        <v>1.9654745030757592E-2</v>
      </c>
      <c r="K89" s="45">
        <f t="shared" si="15"/>
        <v>164835.69848515038</v>
      </c>
      <c r="L89" s="45">
        <f t="shared" si="18"/>
        <v>10967897.332952417</v>
      </c>
    </row>
    <row r="90" spans="1:12" x14ac:dyDescent="0.25">
      <c r="A90" s="40">
        <f t="shared" si="16"/>
        <v>44256</v>
      </c>
      <c r="B90" s="30">
        <f t="shared" si="10"/>
        <v>44286</v>
      </c>
      <c r="C90" s="25"/>
      <c r="D90" s="41">
        <f t="shared" si="11"/>
        <v>0</v>
      </c>
      <c r="E90" s="42">
        <f t="shared" si="12"/>
        <v>0</v>
      </c>
      <c r="F90" s="98">
        <f>IF(B90="","",IF($I$7=1,VLOOKUP(YEAR(B90),'% Aportes Salud - Pensión'!$A$3:$E$100,4,FALSE),VLOOKUP(YEAR(B90),'% Aportes Salud - Pensión'!$A$3:$E$100,5,FALSE)))</f>
        <v>0.16</v>
      </c>
      <c r="G90" s="42">
        <f t="shared" si="13"/>
        <v>0</v>
      </c>
      <c r="H90" s="42">
        <f t="shared" si="17"/>
        <v>8985600</v>
      </c>
      <c r="I90" s="44">
        <f t="shared" si="14"/>
        <v>31</v>
      </c>
      <c r="J90" s="43">
        <f>IF(B90="","",LOOKUP(B90,'Interes Mora'!$A$3:$E$700))</f>
        <v>1.9523471771100809E-2</v>
      </c>
      <c r="K90" s="45">
        <f t="shared" si="15"/>
        <v>181277.77821128356</v>
      </c>
      <c r="L90" s="45">
        <f t="shared" si="18"/>
        <v>11149175.111163702</v>
      </c>
    </row>
    <row r="91" spans="1:12" x14ac:dyDescent="0.25">
      <c r="A91" s="40">
        <f t="shared" si="16"/>
        <v>44287</v>
      </c>
      <c r="B91" s="30">
        <f t="shared" si="10"/>
        <v>44316</v>
      </c>
      <c r="C91" s="25"/>
      <c r="D91" s="41">
        <f t="shared" si="11"/>
        <v>0</v>
      </c>
      <c r="E91" s="42">
        <f t="shared" si="12"/>
        <v>0</v>
      </c>
      <c r="F91" s="98">
        <f>IF(B91="","",IF($I$7=1,VLOOKUP(YEAR(B91),'% Aportes Salud - Pensión'!$A$3:$E$100,4,FALSE),VLOOKUP(YEAR(B91),'% Aportes Salud - Pensión'!$A$3:$E$100,5,FALSE)))</f>
        <v>0.16</v>
      </c>
      <c r="G91" s="42">
        <f t="shared" si="13"/>
        <v>0</v>
      </c>
      <c r="H91" s="42">
        <f t="shared" si="17"/>
        <v>8985600</v>
      </c>
      <c r="I91" s="44">
        <f t="shared" si="14"/>
        <v>30</v>
      </c>
      <c r="J91" s="43">
        <f>IF(B91="","",LOOKUP(B91,'Interes Mora'!$A$3:$E$700))</f>
        <v>1.942236567004052E-2</v>
      </c>
      <c r="K91" s="45">
        <f t="shared" si="15"/>
        <v>174521.60896471608</v>
      </c>
      <c r="L91" s="45">
        <f t="shared" si="18"/>
        <v>11323696.720128417</v>
      </c>
    </row>
    <row r="92" spans="1:12" x14ac:dyDescent="0.25">
      <c r="A92" s="40">
        <f t="shared" si="16"/>
        <v>44317</v>
      </c>
      <c r="B92" s="30">
        <f t="shared" si="10"/>
        <v>44347</v>
      </c>
      <c r="C92" s="25"/>
      <c r="D92" s="41">
        <f t="shared" si="11"/>
        <v>0</v>
      </c>
      <c r="E92" s="42">
        <f t="shared" si="12"/>
        <v>0</v>
      </c>
      <c r="F92" s="98">
        <f>IF(B92="","",IF($I$7=1,VLOOKUP(YEAR(B92),'% Aportes Salud - Pensión'!$A$3:$E$100,4,FALSE),VLOOKUP(YEAR(B92),'% Aportes Salud - Pensión'!$A$3:$E$100,5,FALSE)))</f>
        <v>0.16</v>
      </c>
      <c r="G92" s="42">
        <f t="shared" si="13"/>
        <v>0</v>
      </c>
      <c r="H92" s="42">
        <f t="shared" si="17"/>
        <v>8985600</v>
      </c>
      <c r="I92" s="44">
        <f t="shared" si="14"/>
        <v>31</v>
      </c>
      <c r="J92" s="43">
        <f>IF(B92="","",LOOKUP(B92,'Interes Mora'!$A$3:$E$700))</f>
        <v>1.9331275772907164E-2</v>
      </c>
      <c r="K92" s="45">
        <f t="shared" si="15"/>
        <v>179493.21530453576</v>
      </c>
      <c r="L92" s="45">
        <f t="shared" si="18"/>
        <v>11503189.935432952</v>
      </c>
    </row>
    <row r="93" spans="1:12" x14ac:dyDescent="0.25">
      <c r="A93" s="40">
        <f t="shared" si="16"/>
        <v>44348</v>
      </c>
      <c r="B93" s="30">
        <f t="shared" si="10"/>
        <v>44377</v>
      </c>
      <c r="C93" s="25"/>
      <c r="D93" s="41">
        <f t="shared" si="11"/>
        <v>0</v>
      </c>
      <c r="E93" s="42">
        <f t="shared" si="12"/>
        <v>0</v>
      </c>
      <c r="F93" s="98">
        <f>IF(B93="","",IF($I$7=1,VLOOKUP(YEAR(B93),'% Aportes Salud - Pensión'!$A$3:$E$100,4,FALSE),VLOOKUP(YEAR(B93),'% Aportes Salud - Pensión'!$A$3:$E$100,5,FALSE)))</f>
        <v>0.16</v>
      </c>
      <c r="G93" s="42">
        <f t="shared" si="13"/>
        <v>0</v>
      </c>
      <c r="H93" s="42">
        <f t="shared" si="17"/>
        <v>8985600</v>
      </c>
      <c r="I93" s="44">
        <f t="shared" si="14"/>
        <v>30</v>
      </c>
      <c r="J93" s="43">
        <f>IF(B93="","",LOOKUP(B93,'Interes Mora'!$A$3:$E$700))</f>
        <v>1.9321149143988858E-2</v>
      </c>
      <c r="K93" s="45">
        <f t="shared" si="15"/>
        <v>173612.1177482263</v>
      </c>
      <c r="L93" s="45">
        <f t="shared" si="18"/>
        <v>11676802.053181179</v>
      </c>
    </row>
    <row r="94" spans="1:12" x14ac:dyDescent="0.25">
      <c r="A94" s="40">
        <f t="shared" si="16"/>
        <v>44378</v>
      </c>
      <c r="B94" s="30">
        <f t="shared" si="10"/>
        <v>44408</v>
      </c>
      <c r="C94" s="25"/>
      <c r="D94" s="41">
        <f t="shared" si="11"/>
        <v>0</v>
      </c>
      <c r="E94" s="42">
        <f t="shared" si="12"/>
        <v>0</v>
      </c>
      <c r="F94" s="98">
        <f>IF(B94="","",IF($I$7=1,VLOOKUP(YEAR(B94),'% Aportes Salud - Pensión'!$A$3:$E$100,4,FALSE),VLOOKUP(YEAR(B94),'% Aportes Salud - Pensión'!$A$3:$E$100,5,FALSE)))</f>
        <v>0.16</v>
      </c>
      <c r="G94" s="42">
        <f t="shared" si="13"/>
        <v>0</v>
      </c>
      <c r="H94" s="42">
        <f t="shared" si="17"/>
        <v>8985600</v>
      </c>
      <c r="I94" s="44">
        <f t="shared" si="14"/>
        <v>31</v>
      </c>
      <c r="J94" s="43">
        <f>IF(B94="","",LOOKUP(B94,'Interes Mora'!$A$3:$E$700))</f>
        <v>1.9290762615578938E-2</v>
      </c>
      <c r="K94" s="45">
        <f t="shared" si="15"/>
        <v>179117.04577716431</v>
      </c>
      <c r="L94" s="45">
        <f t="shared" si="18"/>
        <v>11855919.098958343</v>
      </c>
    </row>
    <row r="95" spans="1:12" x14ac:dyDescent="0.25">
      <c r="A95" s="40">
        <f t="shared" si="16"/>
        <v>44409</v>
      </c>
      <c r="B95" s="30">
        <f t="shared" si="10"/>
        <v>44439</v>
      </c>
      <c r="C95" s="25"/>
      <c r="D95" s="41">
        <f t="shared" si="11"/>
        <v>0</v>
      </c>
      <c r="E95" s="42">
        <f t="shared" si="12"/>
        <v>0</v>
      </c>
      <c r="F95" s="98">
        <f>IF(B95="","",IF($I$7=1,VLOOKUP(YEAR(B95),'% Aportes Salud - Pensión'!$A$3:$E$100,4,FALSE),VLOOKUP(YEAR(B95),'% Aportes Salud - Pensión'!$A$3:$E$100,5,FALSE)))</f>
        <v>0.16</v>
      </c>
      <c r="G95" s="42">
        <f t="shared" si="13"/>
        <v>0</v>
      </c>
      <c r="H95" s="42">
        <f t="shared" si="17"/>
        <v>8985600</v>
      </c>
      <c r="I95" s="44">
        <f t="shared" si="14"/>
        <v>31</v>
      </c>
      <c r="J95" s="43">
        <f>IF(B95="","",LOOKUP(B95,'Interes Mora'!$A$3:$E$700))</f>
        <v>1.9351525711433615E-2</v>
      </c>
      <c r="K95" s="45">
        <f t="shared" si="15"/>
        <v>179681.23841374647</v>
      </c>
      <c r="L95" s="45">
        <f t="shared" si="18"/>
        <v>12035600.337372091</v>
      </c>
    </row>
    <row r="96" spans="1:12" x14ac:dyDescent="0.25">
      <c r="A96" s="40">
        <f t="shared" si="16"/>
        <v>44440</v>
      </c>
      <c r="B96" s="40">
        <f t="shared" si="10"/>
        <v>44469</v>
      </c>
      <c r="C96" s="25"/>
      <c r="D96" s="41">
        <f t="shared" si="11"/>
        <v>0</v>
      </c>
      <c r="E96" s="42">
        <f t="shared" si="12"/>
        <v>0</v>
      </c>
      <c r="F96" s="98">
        <f>IF(B96="","",IF($I$7=1,VLOOKUP(YEAR(B96),'% Aportes Salud - Pensión'!$A$3:$E$100,4,FALSE),VLOOKUP(YEAR(B96),'% Aportes Salud - Pensión'!$A$3:$E$100,5,FALSE)))</f>
        <v>0.16</v>
      </c>
      <c r="G96" s="42">
        <f t="shared" si="13"/>
        <v>0</v>
      </c>
      <c r="H96" s="42">
        <f t="shared" si="17"/>
        <v>8985600</v>
      </c>
      <c r="I96" s="44">
        <f t="shared" si="14"/>
        <v>30</v>
      </c>
      <c r="J96" s="43">
        <f>IF(B96="","",LOOKUP(B96,'Interes Mora'!$A$3:$E$700))</f>
        <v>1.9300892565577765E-2</v>
      </c>
      <c r="K96" s="45">
        <f t="shared" si="15"/>
        <v>173430.10023725557</v>
      </c>
      <c r="L96" s="45">
        <f t="shared" si="18"/>
        <v>12209030.437609347</v>
      </c>
    </row>
    <row r="97" spans="1:12" x14ac:dyDescent="0.25">
      <c r="A97" s="40">
        <f t="shared" si="16"/>
        <v>44470</v>
      </c>
      <c r="B97" s="30">
        <f t="shared" si="10"/>
        <v>44500</v>
      </c>
      <c r="C97" s="25"/>
      <c r="D97" s="41">
        <f t="shared" si="11"/>
        <v>0</v>
      </c>
      <c r="E97" s="42">
        <f t="shared" si="12"/>
        <v>0</v>
      </c>
      <c r="F97" s="98">
        <f>IF(B97="","",IF($I$7=1,VLOOKUP(YEAR(B97),'% Aportes Salud - Pensión'!$A$3:$E$100,4,FALSE),VLOOKUP(YEAR(B97),'% Aportes Salud - Pensión'!$A$3:$E$100,5,FALSE)))</f>
        <v>0.16</v>
      </c>
      <c r="G97" s="42">
        <f t="shared" si="13"/>
        <v>0</v>
      </c>
      <c r="H97" s="42">
        <f t="shared" si="17"/>
        <v>8985600</v>
      </c>
      <c r="I97" s="44">
        <f t="shared" si="14"/>
        <v>31</v>
      </c>
      <c r="J97" s="43">
        <f>IF(B97="","",LOOKUP(B97,'Interes Mora'!$A$3:$E$700))</f>
        <v>1.9189402159464075E-2</v>
      </c>
      <c r="K97" s="45">
        <f t="shared" si="15"/>
        <v>178175.90177888304</v>
      </c>
      <c r="L97" s="45">
        <f t="shared" si="18"/>
        <v>12387206.339388229</v>
      </c>
    </row>
    <row r="98" spans="1:12" x14ac:dyDescent="0.25">
      <c r="A98" s="40">
        <f t="shared" si="16"/>
        <v>44501</v>
      </c>
      <c r="B98" s="30">
        <f t="shared" si="10"/>
        <v>44530</v>
      </c>
      <c r="C98" s="25"/>
      <c r="D98" s="41">
        <f t="shared" si="11"/>
        <v>0</v>
      </c>
      <c r="E98" s="42">
        <f t="shared" si="12"/>
        <v>0</v>
      </c>
      <c r="F98" s="98">
        <f>IF(B98="","",IF($I$7=1,VLOOKUP(YEAR(B98),'% Aportes Salud - Pensión'!$A$3:$E$100,4,FALSE),VLOOKUP(YEAR(B98),'% Aportes Salud - Pensión'!$A$3:$E$100,5,FALSE)))</f>
        <v>0.16</v>
      </c>
      <c r="G98" s="42">
        <f t="shared" si="13"/>
        <v>0</v>
      </c>
      <c r="H98" s="42">
        <f t="shared" si="17"/>
        <v>8985600</v>
      </c>
      <c r="I98" s="44">
        <f t="shared" si="14"/>
        <v>30</v>
      </c>
      <c r="J98" s="43">
        <f>IF(B98="","",LOOKUP(B98,'Interes Mora'!$A$3:$E$700))</f>
        <v>1.9381892324737526E-2</v>
      </c>
      <c r="K98" s="45">
        <f t="shared" si="15"/>
        <v>174157.93167316151</v>
      </c>
      <c r="L98" s="45">
        <f t="shared" si="18"/>
        <v>12561364.271061391</v>
      </c>
    </row>
    <row r="99" spans="1:12" x14ac:dyDescent="0.25">
      <c r="A99" s="40">
        <f t="shared" si="16"/>
        <v>44531</v>
      </c>
      <c r="B99" s="30">
        <f t="shared" si="10"/>
        <v>44561</v>
      </c>
      <c r="C99" s="25"/>
      <c r="D99" s="41">
        <f t="shared" si="11"/>
        <v>0</v>
      </c>
      <c r="E99" s="42">
        <f t="shared" si="12"/>
        <v>0</v>
      </c>
      <c r="F99" s="98">
        <f>IF(B99="","",IF($I$7=1,VLOOKUP(YEAR(B99),'% Aportes Salud - Pensión'!$A$3:$E$100,4,FALSE),VLOOKUP(YEAR(B99),'% Aportes Salud - Pensión'!$A$3:$E$100,5,FALSE)))</f>
        <v>0.16</v>
      </c>
      <c r="G99" s="42">
        <f t="shared" si="13"/>
        <v>0</v>
      </c>
      <c r="H99" s="42">
        <f t="shared" si="17"/>
        <v>8985600</v>
      </c>
      <c r="I99" s="44">
        <f t="shared" si="14"/>
        <v>31</v>
      </c>
      <c r="J99" s="43">
        <f>IF(B99="","",LOOKUP(B99,'Interes Mora'!$A$3:$E$700))</f>
        <v>1.9573983490916769E-2</v>
      </c>
      <c r="K99" s="45">
        <f t="shared" si="15"/>
        <v>181746.78559118111</v>
      </c>
      <c r="L99" s="45">
        <f t="shared" si="18"/>
        <v>12743111.056652572</v>
      </c>
    </row>
    <row r="100" spans="1:12" x14ac:dyDescent="0.25">
      <c r="A100" s="40">
        <f t="shared" si="16"/>
        <v>44562</v>
      </c>
      <c r="B100" s="30">
        <f t="shared" si="10"/>
        <v>44592</v>
      </c>
      <c r="C100" s="25"/>
      <c r="D100" s="41">
        <f t="shared" si="11"/>
        <v>0</v>
      </c>
      <c r="E100" s="42">
        <f t="shared" si="12"/>
        <v>0</v>
      </c>
      <c r="F100" s="98">
        <f>IF(B100="","",IF($I$7=1,VLOOKUP(YEAR(B100),'% Aportes Salud - Pensión'!$A$3:$E$100,4,FALSE),VLOOKUP(YEAR(B100),'% Aportes Salud - Pensión'!$A$3:$E$100,5,FALSE)))</f>
        <v>0.16</v>
      </c>
      <c r="G100" s="42">
        <f t="shared" si="13"/>
        <v>0</v>
      </c>
      <c r="H100" s="42">
        <f t="shared" si="17"/>
        <v>8985600</v>
      </c>
      <c r="I100" s="44">
        <f t="shared" si="14"/>
        <v>31</v>
      </c>
      <c r="J100" s="43">
        <f>IF(B100="","",LOOKUP(B100,'Interes Mora'!$A$3:$E$700))</f>
        <v>1.9775755563363528E-2</v>
      </c>
      <c r="K100" s="45">
        <f t="shared" si="15"/>
        <v>183620.26349649797</v>
      </c>
      <c r="L100" s="45">
        <f t="shared" si="18"/>
        <v>12926731.32014907</v>
      </c>
    </row>
    <row r="101" spans="1:12" x14ac:dyDescent="0.25">
      <c r="A101" s="40">
        <f t="shared" si="16"/>
        <v>44593</v>
      </c>
      <c r="B101" s="30">
        <f t="shared" si="10"/>
        <v>44620</v>
      </c>
      <c r="C101" s="25"/>
      <c r="D101" s="41">
        <f t="shared" si="11"/>
        <v>0</v>
      </c>
      <c r="E101" s="42">
        <f t="shared" si="12"/>
        <v>0</v>
      </c>
      <c r="F101" s="98">
        <f>IF(B101="","",IF($I$7=1,VLOOKUP(YEAR(B101),'% Aportes Salud - Pensión'!$A$3:$E$100,4,FALSE),VLOOKUP(YEAR(B101),'% Aportes Salud - Pensión'!$A$3:$E$100,5,FALSE)))</f>
        <v>0.16</v>
      </c>
      <c r="G101" s="42">
        <f t="shared" si="13"/>
        <v>0</v>
      </c>
      <c r="H101" s="42">
        <f t="shared" si="17"/>
        <v>8985600</v>
      </c>
      <c r="I101" s="44">
        <f t="shared" si="14"/>
        <v>28</v>
      </c>
      <c r="J101" s="43">
        <f>IF(B101="","",LOOKUP(B101,'Interes Mora'!$A$3:$E$700))</f>
        <v>2.0418491295787433E-2</v>
      </c>
      <c r="K101" s="45">
        <f t="shared" si="15"/>
        <v>171240.90236159906</v>
      </c>
      <c r="L101" s="45">
        <f t="shared" si="18"/>
        <v>13097972.222510669</v>
      </c>
    </row>
    <row r="102" spans="1:12" x14ac:dyDescent="0.25">
      <c r="A102" s="40">
        <f t="shared" si="16"/>
        <v>44621</v>
      </c>
      <c r="B102" s="30">
        <f t="shared" si="10"/>
        <v>44651</v>
      </c>
      <c r="C102" s="25"/>
      <c r="D102" s="41">
        <f t="shared" si="11"/>
        <v>0</v>
      </c>
      <c r="E102" s="42">
        <f t="shared" si="12"/>
        <v>0</v>
      </c>
      <c r="F102" s="98">
        <f>IF(B102="","",IF($I$7=1,VLOOKUP(YEAR(B102),'% Aportes Salud - Pensión'!$A$3:$E$100,4,FALSE),VLOOKUP(YEAR(B102),'% Aportes Salud - Pensión'!$A$3:$E$100,5,FALSE)))</f>
        <v>0.16</v>
      </c>
      <c r="G102" s="42">
        <f t="shared" si="13"/>
        <v>0</v>
      </c>
      <c r="H102" s="42">
        <f t="shared" si="17"/>
        <v>8985600</v>
      </c>
      <c r="I102" s="44">
        <f t="shared" si="14"/>
        <v>31</v>
      </c>
      <c r="J102" s="43">
        <f>IF(B102="","",LOOKUP(B102,'Interes Mora'!$A$3:$E$700))</f>
        <v>2.0588471944052777E-2</v>
      </c>
      <c r="K102" s="45">
        <f t="shared" si="15"/>
        <v>191166.43261716331</v>
      </c>
      <c r="L102" s="45">
        <f t="shared" si="18"/>
        <v>13289138.655127833</v>
      </c>
    </row>
    <row r="103" spans="1:12" x14ac:dyDescent="0.25">
      <c r="A103" s="40">
        <f t="shared" si="16"/>
        <v>44652</v>
      </c>
      <c r="B103" s="30">
        <f t="shared" si="10"/>
        <v>44681</v>
      </c>
      <c r="C103" s="25"/>
      <c r="D103" s="41">
        <f t="shared" si="11"/>
        <v>0</v>
      </c>
      <c r="E103" s="42">
        <f t="shared" si="12"/>
        <v>0</v>
      </c>
      <c r="F103" s="98">
        <f>IF(B103="","",IF($I$7=1,VLOOKUP(YEAR(B103),'% Aportes Salud - Pensión'!$A$3:$E$100,4,FALSE),VLOOKUP(YEAR(B103),'% Aportes Salud - Pensión'!$A$3:$E$100,5,FALSE)))</f>
        <v>0.16</v>
      </c>
      <c r="G103" s="42">
        <f t="shared" si="13"/>
        <v>0</v>
      </c>
      <c r="H103" s="42">
        <f t="shared" si="17"/>
        <v>8985600</v>
      </c>
      <c r="I103" s="44">
        <f t="shared" si="14"/>
        <v>30</v>
      </c>
      <c r="J103" s="43">
        <f>IF(B103="","",LOOKUP(B103,'Interes Mora'!$A$3:$E$700))</f>
        <v>2.1166073665768392E-2</v>
      </c>
      <c r="K103" s="45">
        <f t="shared" si="15"/>
        <v>190189.87153112848</v>
      </c>
      <c r="L103" s="45">
        <f t="shared" si="18"/>
        <v>13479328.526658962</v>
      </c>
    </row>
    <row r="104" spans="1:12" x14ac:dyDescent="0.25">
      <c r="A104" s="40">
        <f t="shared" si="16"/>
        <v>44682</v>
      </c>
      <c r="B104" s="30">
        <f t="shared" si="10"/>
        <v>44712</v>
      </c>
      <c r="C104" s="25"/>
      <c r="D104" s="41">
        <f t="shared" si="11"/>
        <v>0</v>
      </c>
      <c r="E104" s="42">
        <f t="shared" si="12"/>
        <v>0</v>
      </c>
      <c r="F104" s="98">
        <f>IF(B104="","",IF($I$7=1,VLOOKUP(YEAR(B104),'% Aportes Salud - Pensión'!$A$3:$E$100,4,FALSE),VLOOKUP(YEAR(B104),'% Aportes Salud - Pensión'!$A$3:$E$100,5,FALSE)))</f>
        <v>0.16</v>
      </c>
      <c r="G104" s="42">
        <f t="shared" si="13"/>
        <v>0</v>
      </c>
      <c r="H104" s="42">
        <f t="shared" si="17"/>
        <v>8985600</v>
      </c>
      <c r="I104" s="44">
        <f t="shared" si="14"/>
        <v>31</v>
      </c>
      <c r="J104" s="43">
        <f>IF(B104="","",LOOKUP(B104,'Interes Mora'!$A$3:$E$700))</f>
        <v>2.1819002655476094E-2</v>
      </c>
      <c r="K104" s="45">
        <f t="shared" si="15"/>
        <v>202592.05793641417</v>
      </c>
      <c r="L104" s="45">
        <f t="shared" si="18"/>
        <v>13681920.584595377</v>
      </c>
    </row>
    <row r="105" spans="1:12" x14ac:dyDescent="0.25">
      <c r="A105" s="40">
        <f t="shared" si="16"/>
        <v>44713</v>
      </c>
      <c r="B105" s="30">
        <f t="shared" si="10"/>
        <v>44742</v>
      </c>
      <c r="C105" s="25"/>
      <c r="D105" s="41">
        <f t="shared" si="11"/>
        <v>0</v>
      </c>
      <c r="E105" s="42">
        <f t="shared" si="12"/>
        <v>0</v>
      </c>
      <c r="F105" s="98">
        <f>IF(B105="","",IF($I$7=1,VLOOKUP(YEAR(B105),'% Aportes Salud - Pensión'!$A$3:$E$100,4,FALSE),VLOOKUP(YEAR(B105),'% Aportes Salud - Pensión'!$A$3:$E$100,5,FALSE)))</f>
        <v>0.16</v>
      </c>
      <c r="G105" s="42">
        <f t="shared" si="13"/>
        <v>0</v>
      </c>
      <c r="H105" s="42">
        <f t="shared" si="17"/>
        <v>8985600</v>
      </c>
      <c r="I105" s="44">
        <f t="shared" si="14"/>
        <v>30</v>
      </c>
      <c r="J105" s="43">
        <f>IF(B105="","",LOOKUP(B105,'Interes Mora'!$A$3:$E$700))</f>
        <v>2.2496738540053407E-2</v>
      </c>
      <c r="K105" s="45">
        <f t="shared" si="15"/>
        <v>202146.6938255039</v>
      </c>
      <c r="L105" s="45">
        <f t="shared" si="18"/>
        <v>13884067.27842088</v>
      </c>
    </row>
    <row r="106" spans="1:12" x14ac:dyDescent="0.25">
      <c r="A106" s="40">
        <f t="shared" si="16"/>
        <v>44743</v>
      </c>
      <c r="B106" s="30">
        <f t="shared" si="10"/>
        <v>44773</v>
      </c>
      <c r="C106" s="25"/>
      <c r="D106" s="41">
        <f t="shared" si="11"/>
        <v>0</v>
      </c>
      <c r="E106" s="42">
        <f t="shared" si="12"/>
        <v>0</v>
      </c>
      <c r="F106" s="98">
        <f>IF(B106="","",IF($I$7=1,VLOOKUP(YEAR(B106),'% Aportes Salud - Pensión'!$A$3:$E$100,4,FALSE),VLOOKUP(YEAR(B106),'% Aportes Salud - Pensión'!$A$3:$E$100,5,FALSE)))</f>
        <v>0.16</v>
      </c>
      <c r="G106" s="42">
        <f t="shared" si="13"/>
        <v>0</v>
      </c>
      <c r="H106" s="42">
        <f t="shared" si="17"/>
        <v>8985600</v>
      </c>
      <c r="I106" s="44">
        <f t="shared" si="14"/>
        <v>31</v>
      </c>
      <c r="J106" s="43">
        <f>IF(B106="","",LOOKUP(B106,'Interes Mora'!$A$3:$E$700))</f>
        <v>2.3353989277085985E-2</v>
      </c>
      <c r="K106" s="45">
        <f t="shared" si="15"/>
        <v>216844.59291645663</v>
      </c>
      <c r="L106" s="45">
        <f t="shared" si="18"/>
        <v>14100911.871337337</v>
      </c>
    </row>
    <row r="107" spans="1:12" x14ac:dyDescent="0.25">
      <c r="A107" s="40">
        <f t="shared" si="16"/>
        <v>44774</v>
      </c>
      <c r="B107" s="30">
        <f t="shared" si="10"/>
        <v>44804</v>
      </c>
      <c r="C107" s="25"/>
      <c r="D107" s="41">
        <f t="shared" si="11"/>
        <v>0</v>
      </c>
      <c r="E107" s="42">
        <f t="shared" si="12"/>
        <v>0</v>
      </c>
      <c r="F107" s="98">
        <f>IF(B107="","",IF($I$7=1,VLOOKUP(YEAR(B107),'% Aportes Salud - Pensión'!$A$3:$E$100,4,FALSE),VLOOKUP(YEAR(B107),'% Aportes Salud - Pensión'!$A$3:$E$100,5,FALSE)))</f>
        <v>0.16</v>
      </c>
      <c r="G107" s="42">
        <f t="shared" si="13"/>
        <v>0</v>
      </c>
      <c r="H107" s="42">
        <f t="shared" si="17"/>
        <v>8985600</v>
      </c>
      <c r="I107" s="44">
        <f t="shared" si="14"/>
        <v>31</v>
      </c>
      <c r="J107" s="43">
        <f>IF(B107="","",LOOKUP(B107,'Interes Mora'!$A$3:$E$700))</f>
        <v>2.4254644823246352E-2</v>
      </c>
      <c r="K107" s="45">
        <f t="shared" si="15"/>
        <v>225207.28774122117</v>
      </c>
      <c r="L107" s="45">
        <f t="shared" si="18"/>
        <v>14326119.159078559</v>
      </c>
    </row>
    <row r="108" spans="1:12" x14ac:dyDescent="0.25">
      <c r="A108" s="40">
        <f t="shared" si="16"/>
        <v>44805</v>
      </c>
      <c r="B108" s="30">
        <f t="shared" si="10"/>
        <v>44834</v>
      </c>
      <c r="C108" s="25"/>
      <c r="D108" s="41">
        <f t="shared" si="11"/>
        <v>0</v>
      </c>
      <c r="E108" s="42">
        <f t="shared" si="12"/>
        <v>0</v>
      </c>
      <c r="F108" s="98">
        <f>IF(B108="","",IF($I$7=1,VLOOKUP(YEAR(B108),'% Aportes Salud - Pensión'!$A$3:$E$100,4,FALSE),VLOOKUP(YEAR(B108),'% Aportes Salud - Pensión'!$A$3:$E$100,5,FALSE)))</f>
        <v>0.16</v>
      </c>
      <c r="G108" s="42">
        <f t="shared" si="13"/>
        <v>0</v>
      </c>
      <c r="H108" s="42">
        <f t="shared" si="17"/>
        <v>8985600</v>
      </c>
      <c r="I108" s="44">
        <f t="shared" si="14"/>
        <v>30</v>
      </c>
      <c r="J108" s="43">
        <f>IF(B108="","",LOOKUP(B108,'Interes Mora'!$A$3:$E$700))</f>
        <v>2.548215212897964E-2</v>
      </c>
      <c r="K108" s="45">
        <f t="shared" si="15"/>
        <v>228972.42617015945</v>
      </c>
      <c r="L108" s="45">
        <f t="shared" si="18"/>
        <v>14555091.585248718</v>
      </c>
    </row>
    <row r="109" spans="1:12" x14ac:dyDescent="0.25">
      <c r="A109" s="40">
        <f t="shared" si="16"/>
        <v>44835</v>
      </c>
      <c r="B109" s="30">
        <f t="shared" si="10"/>
        <v>44865</v>
      </c>
      <c r="C109" s="25"/>
      <c r="D109" s="41">
        <f t="shared" si="11"/>
        <v>0</v>
      </c>
      <c r="E109" s="42">
        <f t="shared" si="12"/>
        <v>0</v>
      </c>
      <c r="F109" s="98">
        <f>IF(B109="","",IF($I$7=1,VLOOKUP(YEAR(B109),'% Aportes Salud - Pensión'!$A$3:$E$100,4,FALSE),VLOOKUP(YEAR(B109),'% Aportes Salud - Pensión'!$A$3:$E$100,5,FALSE)))</f>
        <v>0.16</v>
      </c>
      <c r="G109" s="42">
        <f t="shared" si="13"/>
        <v>0</v>
      </c>
      <c r="H109" s="42">
        <f t="shared" si="17"/>
        <v>8985600</v>
      </c>
      <c r="I109" s="44">
        <f t="shared" si="14"/>
        <v>31</v>
      </c>
      <c r="J109" s="43">
        <f>IF(B109="","",LOOKUP(B109,'Interes Mora'!$A$3:$E$700))</f>
        <v>2.6531406072712427E-2</v>
      </c>
      <c r="K109" s="45">
        <f t="shared" si="15"/>
        <v>246347.28915386362</v>
      </c>
      <c r="L109" s="45">
        <f t="shared" si="18"/>
        <v>14801438.874402581</v>
      </c>
    </row>
    <row r="110" spans="1:12" x14ac:dyDescent="0.25">
      <c r="A110" s="40">
        <f t="shared" si="16"/>
        <v>44866</v>
      </c>
      <c r="B110" s="30">
        <f t="shared" si="10"/>
        <v>44895</v>
      </c>
      <c r="C110" s="25"/>
      <c r="D110" s="41">
        <f t="shared" si="11"/>
        <v>0</v>
      </c>
      <c r="E110" s="42">
        <f t="shared" si="12"/>
        <v>0</v>
      </c>
      <c r="F110" s="98">
        <f>IF(B110="","",IF($I$7=1,VLOOKUP(YEAR(B110),'% Aportes Salud - Pensión'!$A$3:$E$100,4,FALSE),VLOOKUP(YEAR(B110),'% Aportes Salud - Pensión'!$A$3:$E$100,5,FALSE)))</f>
        <v>0.16</v>
      </c>
      <c r="G110" s="42">
        <f t="shared" si="13"/>
        <v>0</v>
      </c>
      <c r="H110" s="42">
        <f t="shared" si="17"/>
        <v>8985600</v>
      </c>
      <c r="I110" s="44">
        <f t="shared" si="14"/>
        <v>30</v>
      </c>
      <c r="J110" s="43">
        <f>IF(B110="","",LOOKUP(B110,'Interes Mora'!$A$3:$E$700))</f>
        <v>2.7618410366888613E-2</v>
      </c>
      <c r="K110" s="45">
        <f t="shared" si="15"/>
        <v>248167.98819271431</v>
      </c>
      <c r="L110" s="45">
        <f t="shared" si="18"/>
        <v>15049606.862595296</v>
      </c>
    </row>
    <row r="111" spans="1:12" x14ac:dyDescent="0.25">
      <c r="A111" s="40">
        <f t="shared" si="16"/>
        <v>44896</v>
      </c>
      <c r="B111" s="30">
        <f t="shared" si="10"/>
        <v>44926</v>
      </c>
      <c r="C111" s="25"/>
      <c r="D111" s="41">
        <f t="shared" si="11"/>
        <v>0</v>
      </c>
      <c r="E111" s="42">
        <f t="shared" si="12"/>
        <v>0</v>
      </c>
      <c r="F111" s="98">
        <f>IF(B111="","",IF($I$7=1,VLOOKUP(YEAR(B111),'% Aportes Salud - Pensión'!$A$3:$E$100,4,FALSE),VLOOKUP(YEAR(B111),'% Aportes Salud - Pensión'!$A$3:$E$100,5,FALSE)))</f>
        <v>0.16</v>
      </c>
      <c r="G111" s="42">
        <f t="shared" si="13"/>
        <v>0</v>
      </c>
      <c r="H111" s="42">
        <f t="shared" si="17"/>
        <v>8985600</v>
      </c>
      <c r="I111" s="44">
        <f t="shared" si="14"/>
        <v>31</v>
      </c>
      <c r="J111" s="43">
        <f>IF(B111="","",LOOKUP(B111,'Interes Mora'!$A$3:$E$700))</f>
        <v>2.9325672006971892E-2</v>
      </c>
      <c r="K111" s="45">
        <f t="shared" si="15"/>
        <v>272292.38366537483</v>
      </c>
      <c r="L111" s="45">
        <f t="shared" si="18"/>
        <v>15321899.246260671</v>
      </c>
    </row>
    <row r="112" spans="1:12" x14ac:dyDescent="0.25">
      <c r="A112" s="40">
        <f t="shared" si="16"/>
        <v>44927</v>
      </c>
      <c r="B112" s="30">
        <f t="shared" si="10"/>
        <v>44957</v>
      </c>
      <c r="C112" s="25">
        <f>IF(B112&gt;$E$7,0,IF(B112="","",VLOOKUP(YEAR(B112),S.M.M.L.V.!$A$2:$B$100,2,FALSE)))</f>
        <v>0</v>
      </c>
      <c r="D112" s="41">
        <f t="shared" si="11"/>
        <v>0</v>
      </c>
      <c r="E112" s="42">
        <f t="shared" si="12"/>
        <v>0</v>
      </c>
      <c r="F112" s="98">
        <v>0.16</v>
      </c>
      <c r="G112" s="42">
        <f t="shared" si="13"/>
        <v>0</v>
      </c>
      <c r="H112" s="42">
        <f t="shared" si="17"/>
        <v>8985600</v>
      </c>
      <c r="I112" s="44">
        <f t="shared" si="14"/>
        <v>31</v>
      </c>
      <c r="J112" s="43">
        <f>IF(B112="","",LOOKUP(B112,'Interes Mora'!$A$3:$E$700))</f>
        <v>3.041082430433617E-2</v>
      </c>
      <c r="K112" s="45">
        <f t="shared" si="15"/>
        <v>282368.15296467784</v>
      </c>
      <c r="L112" s="45">
        <f t="shared" si="18"/>
        <v>15604267.399225349</v>
      </c>
    </row>
    <row r="113" spans="1:12" x14ac:dyDescent="0.25">
      <c r="A113" s="40">
        <f t="shared" si="16"/>
        <v>44958</v>
      </c>
      <c r="B113" s="30">
        <f t="shared" si="10"/>
        <v>44985</v>
      </c>
      <c r="C113" s="25">
        <f>IF(B113&gt;$E$7,0,IF(B113="","",VLOOKUP(YEAR(B113),S.M.M.L.V.!$A$2:$B$100,2,FALSE)))</f>
        <v>0</v>
      </c>
      <c r="D113" s="41">
        <f t="shared" si="11"/>
        <v>0</v>
      </c>
      <c r="E113" s="42">
        <f t="shared" si="12"/>
        <v>0</v>
      </c>
      <c r="F113" s="98">
        <v>0.16</v>
      </c>
      <c r="G113" s="42">
        <f t="shared" si="13"/>
        <v>0</v>
      </c>
      <c r="H113" s="42">
        <f t="shared" si="17"/>
        <v>8985600</v>
      </c>
      <c r="I113" s="44">
        <f t="shared" si="14"/>
        <v>28</v>
      </c>
      <c r="J113" s="43">
        <f>IF(B113="","",LOOKUP(B113,'Interes Mora'!$A$3:$E$700))</f>
        <v>3.1607904974429113E-2</v>
      </c>
      <c r="K113" s="45">
        <f t="shared" si="15"/>
        <v>265081.59154234821</v>
      </c>
      <c r="L113" s="45">
        <f t="shared" si="18"/>
        <v>15869348.990767697</v>
      </c>
    </row>
    <row r="114" spans="1:12" x14ac:dyDescent="0.25">
      <c r="A114" s="40">
        <f t="shared" si="16"/>
        <v>44986</v>
      </c>
      <c r="B114" s="30">
        <f t="shared" si="10"/>
        <v>45016</v>
      </c>
      <c r="C114" s="25">
        <f>IF(B114&gt;$E$7,0,IF(B114="","",VLOOKUP(YEAR(B114),S.M.M.L.V.!$A$2:$B$100,2,FALSE)))</f>
        <v>0</v>
      </c>
      <c r="D114" s="41">
        <f t="shared" si="11"/>
        <v>0</v>
      </c>
      <c r="E114" s="42">
        <f t="shared" si="12"/>
        <v>0</v>
      </c>
      <c r="F114" s="98">
        <v>0.16</v>
      </c>
      <c r="G114" s="42">
        <f t="shared" si="13"/>
        <v>0</v>
      </c>
      <c r="H114" s="42">
        <f t="shared" si="17"/>
        <v>8985600</v>
      </c>
      <c r="I114" s="44">
        <f t="shared" si="14"/>
        <v>31</v>
      </c>
      <c r="J114" s="43">
        <f>IF(B114="","",LOOKUP(B114,'Interes Mora'!$A$3:$E$700))</f>
        <v>3.2191941393584944E-2</v>
      </c>
      <c r="K114" s="45">
        <f t="shared" si="15"/>
        <v>298906.03887240344</v>
      </c>
      <c r="L114" s="45">
        <f t="shared" si="18"/>
        <v>16168255.029640101</v>
      </c>
    </row>
    <row r="115" spans="1:12" x14ac:dyDescent="0.25">
      <c r="A115" s="40">
        <f t="shared" si="16"/>
        <v>45017</v>
      </c>
      <c r="B115" s="30">
        <f t="shared" si="10"/>
        <v>45046</v>
      </c>
      <c r="C115" s="25">
        <f>IF(B115&gt;$E$7,0,IF(B115="","",VLOOKUP(YEAR(B115),S.M.M.L.V.!$A$2:$B$100,2,FALSE)))</f>
        <v>0</v>
      </c>
      <c r="D115" s="41">
        <f t="shared" si="11"/>
        <v>0</v>
      </c>
      <c r="E115" s="42">
        <f t="shared" si="12"/>
        <v>0</v>
      </c>
      <c r="F115" s="98">
        <v>0.16</v>
      </c>
      <c r="G115" s="42">
        <f t="shared" si="13"/>
        <v>0</v>
      </c>
      <c r="H115" s="42">
        <f t="shared" si="17"/>
        <v>8985600</v>
      </c>
      <c r="I115" s="44">
        <f t="shared" si="14"/>
        <v>30</v>
      </c>
      <c r="J115" s="43">
        <f>IF(B115="","",LOOKUP(B115,'Interes Mora'!$A$3:$E$700))</f>
        <v>0</v>
      </c>
      <c r="K115" s="45">
        <f t="shared" si="15"/>
        <v>0</v>
      </c>
      <c r="L115" s="45">
        <f t="shared" si="18"/>
        <v>16168255.029640101</v>
      </c>
    </row>
    <row r="116" spans="1:12" x14ac:dyDescent="0.25">
      <c r="A116" s="40">
        <f t="shared" si="16"/>
        <v>45047</v>
      </c>
      <c r="B116" s="30">
        <f t="shared" si="10"/>
        <v>45058</v>
      </c>
      <c r="C116" s="25">
        <f>IF(B116&gt;$E$7,0,IF(B116="","",VLOOKUP(YEAR(B116),S.M.M.L.V.!$A$2:$B$100,2,FALSE)))</f>
        <v>0</v>
      </c>
      <c r="D116" s="41">
        <f t="shared" si="11"/>
        <v>0</v>
      </c>
      <c r="E116" s="42">
        <f t="shared" si="12"/>
        <v>0</v>
      </c>
      <c r="F116" s="98">
        <v>0.16</v>
      </c>
      <c r="G116" s="42">
        <f t="shared" si="13"/>
        <v>0</v>
      </c>
      <c r="H116" s="42">
        <f t="shared" si="17"/>
        <v>8985600</v>
      </c>
      <c r="I116" s="44">
        <f t="shared" si="14"/>
        <v>12</v>
      </c>
      <c r="J116" s="43">
        <f>IF(B116="","",LOOKUP(B116,'Interes Mora'!$A$3:$E$700))</f>
        <v>0</v>
      </c>
      <c r="K116" s="45">
        <f t="shared" si="15"/>
        <v>0</v>
      </c>
      <c r="L116" s="45">
        <f t="shared" si="18"/>
        <v>16168255.029640101</v>
      </c>
    </row>
    <row r="117" spans="1:12" hidden="1" x14ac:dyDescent="0.25">
      <c r="A117" s="40" t="str">
        <f t="shared" si="16"/>
        <v/>
      </c>
      <c r="B117" s="30" t="str">
        <f t="shared" si="10"/>
        <v/>
      </c>
      <c r="C117" s="25">
        <f>IF(B117&gt;$E$7,0,IF(B117="","",VLOOKUP(YEAR(B117),S.M.M.L.V.!$A$2:$B$100,2,FALSE)))</f>
        <v>0</v>
      </c>
      <c r="D117" s="41" t="str">
        <f t="shared" si="11"/>
        <v/>
      </c>
      <c r="E117" s="42" t="str">
        <f t="shared" si="12"/>
        <v/>
      </c>
      <c r="F117" s="98" t="str">
        <f>IF(B117="","",IF($I$7=1,VLOOKUP(YEAR(B117),'% Aportes Salud - Pensión'!$A$3:$E$100,4,FALSE),VLOOKUP(YEAR(B117),'% Aportes Salud - Pensión'!$A$3:$E$100,5,FALSE)))</f>
        <v/>
      </c>
      <c r="G117" s="42" t="str">
        <f t="shared" si="13"/>
        <v/>
      </c>
      <c r="H117" s="42" t="str">
        <f t="shared" si="17"/>
        <v/>
      </c>
      <c r="I117" s="44" t="str">
        <f t="shared" si="14"/>
        <v/>
      </c>
      <c r="J117" s="43" t="str">
        <f>IF(B117="","",LOOKUP(B117,'Interes Mora'!$A$3:$E$700))</f>
        <v/>
      </c>
      <c r="K117" s="45" t="str">
        <f t="shared" si="15"/>
        <v/>
      </c>
      <c r="L117" s="45" t="str">
        <f t="shared" si="18"/>
        <v/>
      </c>
    </row>
    <row r="118" spans="1:12" hidden="1" x14ac:dyDescent="0.25">
      <c r="A118" s="40" t="str">
        <f t="shared" si="16"/>
        <v/>
      </c>
      <c r="B118" s="30" t="str">
        <f t="shared" si="10"/>
        <v/>
      </c>
      <c r="C118" s="25">
        <f>IF(B118&gt;$E$7,0,IF(B118="","",VLOOKUP(YEAR(B118),S.M.M.L.V.!$A$2:$B$100,2,FALSE)))</f>
        <v>0</v>
      </c>
      <c r="D118" s="41" t="str">
        <f t="shared" si="11"/>
        <v/>
      </c>
      <c r="E118" s="42" t="str">
        <f t="shared" si="12"/>
        <v/>
      </c>
      <c r="F118" s="98" t="str">
        <f>IF(B118="","",IF($I$7=1,VLOOKUP(YEAR(B118),'% Aportes Salud - Pensión'!$A$3:$E$100,4,FALSE),VLOOKUP(YEAR(B118),'% Aportes Salud - Pensión'!$A$3:$E$100,5,FALSE)))</f>
        <v/>
      </c>
      <c r="G118" s="42" t="str">
        <f t="shared" si="13"/>
        <v/>
      </c>
      <c r="H118" s="42" t="str">
        <f t="shared" si="17"/>
        <v/>
      </c>
      <c r="I118" s="44" t="str">
        <f t="shared" si="14"/>
        <v/>
      </c>
      <c r="J118" s="43" t="str">
        <f>IF(B118="","",LOOKUP(B118,'Interes Mora'!$A$3:$E$700))</f>
        <v/>
      </c>
      <c r="K118" s="45" t="str">
        <f t="shared" si="15"/>
        <v/>
      </c>
      <c r="L118" s="45" t="str">
        <f t="shared" si="18"/>
        <v/>
      </c>
    </row>
    <row r="119" spans="1:12" hidden="1" x14ac:dyDescent="0.25">
      <c r="A119" s="40" t="str">
        <f t="shared" ref="A119:A139" si="19">IF(B118&lt;$L$7,B118+1,"")</f>
        <v/>
      </c>
      <c r="B119" s="30" t="str">
        <f t="shared" si="10"/>
        <v/>
      </c>
      <c r="C119" s="25">
        <f>IF(B119&gt;$E$7,0,IF(B119="","",VLOOKUP(YEAR(B119),S.M.M.L.V.!$A$2:$B$100,2,FALSE)))</f>
        <v>0</v>
      </c>
      <c r="D119" s="41" t="str">
        <f t="shared" si="11"/>
        <v/>
      </c>
      <c r="E119" s="42" t="str">
        <f t="shared" si="12"/>
        <v/>
      </c>
      <c r="F119" s="98" t="str">
        <f>IF(B119="","",IF($I$7=1,VLOOKUP(YEAR(B119),'% Aportes Salud - Pensión'!$A$3:$E$100,4,FALSE),VLOOKUP(YEAR(B119),'% Aportes Salud - Pensión'!$A$3:$E$100,5,FALSE)))</f>
        <v/>
      </c>
      <c r="G119" s="42" t="str">
        <f t="shared" si="13"/>
        <v/>
      </c>
      <c r="H119" s="42" t="str">
        <f t="shared" si="17"/>
        <v/>
      </c>
      <c r="I119" s="44" t="str">
        <f t="shared" si="14"/>
        <v/>
      </c>
      <c r="J119" s="43" t="str">
        <f>IF(B119="","",LOOKUP(B119,'Interes Mora'!$A$3:$E$700))</f>
        <v/>
      </c>
      <c r="K119" s="45" t="str">
        <f t="shared" si="15"/>
        <v/>
      </c>
      <c r="L119" s="45" t="str">
        <f t="shared" si="18"/>
        <v/>
      </c>
    </row>
    <row r="120" spans="1:12" hidden="1" x14ac:dyDescent="0.25">
      <c r="A120" s="40" t="str">
        <f t="shared" si="19"/>
        <v/>
      </c>
      <c r="B120" s="30" t="str">
        <f t="shared" si="10"/>
        <v/>
      </c>
      <c r="C120" s="25">
        <f>IF(B120&gt;$E$7,0,IF(B120="","",VLOOKUP(YEAR(B120),S.M.M.L.V.!$A$2:$B$100,2,FALSE)))</f>
        <v>0</v>
      </c>
      <c r="D120" s="41" t="str">
        <f t="shared" si="11"/>
        <v/>
      </c>
      <c r="E120" s="42" t="str">
        <f t="shared" si="12"/>
        <v/>
      </c>
      <c r="F120" s="98" t="str">
        <f>IF(B120="","",IF($I$7=1,VLOOKUP(YEAR(B120),'% Aportes Salud - Pensión'!$A$3:$E$100,4,FALSE),VLOOKUP(YEAR(B120),'% Aportes Salud - Pensión'!$A$3:$E$100,5,FALSE)))</f>
        <v/>
      </c>
      <c r="G120" s="42" t="str">
        <f t="shared" si="13"/>
        <v/>
      </c>
      <c r="H120" s="42" t="str">
        <f t="shared" si="17"/>
        <v/>
      </c>
      <c r="I120" s="44" t="str">
        <f t="shared" si="14"/>
        <v/>
      </c>
      <c r="J120" s="43" t="str">
        <f>IF(B120="","",LOOKUP(B120,'Interes Mora'!$A$3:$E$700))</f>
        <v/>
      </c>
      <c r="K120" s="45" t="str">
        <f t="shared" si="15"/>
        <v/>
      </c>
      <c r="L120" s="45" t="str">
        <f t="shared" si="18"/>
        <v/>
      </c>
    </row>
    <row r="121" spans="1:12" hidden="1" x14ac:dyDescent="0.25">
      <c r="A121" s="40" t="str">
        <f t="shared" si="19"/>
        <v/>
      </c>
      <c r="B121" s="30" t="str">
        <f t="shared" si="10"/>
        <v/>
      </c>
      <c r="C121" s="25">
        <f>IF(B121&gt;$E$7,0,IF(B121="","",VLOOKUP(YEAR(B121),S.M.M.L.V.!$A$2:$B$100,2,FALSE)))</f>
        <v>0</v>
      </c>
      <c r="D121" s="41" t="str">
        <f t="shared" si="11"/>
        <v/>
      </c>
      <c r="E121" s="42" t="str">
        <f t="shared" si="12"/>
        <v/>
      </c>
      <c r="F121" s="98" t="str">
        <f>IF(B121="","",IF($I$7=1,VLOOKUP(YEAR(B121),'% Aportes Salud - Pensión'!$A$3:$E$100,4,FALSE),VLOOKUP(YEAR(B121),'% Aportes Salud - Pensión'!$A$3:$E$100,5,FALSE)))</f>
        <v/>
      </c>
      <c r="G121" s="42" t="str">
        <f t="shared" si="13"/>
        <v/>
      </c>
      <c r="H121" s="42" t="str">
        <f t="shared" si="17"/>
        <v/>
      </c>
      <c r="I121" s="44" t="str">
        <f t="shared" si="14"/>
        <v/>
      </c>
      <c r="J121" s="43" t="str">
        <f>IF(B121="","",LOOKUP(B121,'Interes Mora'!$A$3:$E$700))</f>
        <v/>
      </c>
      <c r="K121" s="45" t="str">
        <f t="shared" si="15"/>
        <v/>
      </c>
      <c r="L121" s="45" t="str">
        <f t="shared" si="18"/>
        <v/>
      </c>
    </row>
    <row r="122" spans="1:12" hidden="1" x14ac:dyDescent="0.25">
      <c r="A122" s="40" t="str">
        <f t="shared" si="19"/>
        <v/>
      </c>
      <c r="B122" s="30" t="str">
        <f t="shared" si="10"/>
        <v/>
      </c>
      <c r="C122" s="25">
        <f>IF(B122&gt;$E$7,0,IF(B122="","",VLOOKUP(YEAR(B122),S.M.M.L.V.!$A$2:$B$100,2,FALSE)))</f>
        <v>0</v>
      </c>
      <c r="D122" s="41" t="str">
        <f t="shared" si="11"/>
        <v/>
      </c>
      <c r="E122" s="42" t="str">
        <f t="shared" si="12"/>
        <v/>
      </c>
      <c r="F122" s="98" t="str">
        <f>IF(B122="","",IF($I$7=1,VLOOKUP(YEAR(B122),'% Aportes Salud - Pensión'!$A$3:$E$100,4,FALSE),VLOOKUP(YEAR(B122),'% Aportes Salud - Pensión'!$A$3:$E$100,5,FALSE)))</f>
        <v/>
      </c>
      <c r="G122" s="42" t="str">
        <f t="shared" si="13"/>
        <v/>
      </c>
      <c r="H122" s="42" t="str">
        <f t="shared" si="17"/>
        <v/>
      </c>
      <c r="I122" s="44" t="str">
        <f t="shared" si="14"/>
        <v/>
      </c>
      <c r="J122" s="43" t="str">
        <f>IF(B122="","",LOOKUP(B122,'Interes Mora'!$A$3:$E$700))</f>
        <v/>
      </c>
      <c r="K122" s="45" t="str">
        <f t="shared" si="15"/>
        <v/>
      </c>
      <c r="L122" s="45" t="str">
        <f t="shared" si="18"/>
        <v/>
      </c>
    </row>
    <row r="123" spans="1:12" hidden="1" x14ac:dyDescent="0.25">
      <c r="A123" s="40" t="str">
        <f t="shared" si="19"/>
        <v/>
      </c>
      <c r="B123" s="30" t="str">
        <f t="shared" si="10"/>
        <v/>
      </c>
      <c r="C123" s="25">
        <f>IF(B123&gt;$E$7,0,IF(B123="","",VLOOKUP(YEAR(B123),S.M.M.L.V.!$A$2:$B$100,2,FALSE)))</f>
        <v>0</v>
      </c>
      <c r="D123" s="41" t="str">
        <f t="shared" si="11"/>
        <v/>
      </c>
      <c r="E123" s="42" t="str">
        <f t="shared" si="12"/>
        <v/>
      </c>
      <c r="F123" s="98" t="str">
        <f>IF(B123="","",IF($I$7=1,VLOOKUP(YEAR(B123),'% Aportes Salud - Pensión'!$A$3:$E$100,4,FALSE),VLOOKUP(YEAR(B123),'% Aportes Salud - Pensión'!$A$3:$E$100,5,FALSE)))</f>
        <v/>
      </c>
      <c r="G123" s="42" t="str">
        <f t="shared" si="13"/>
        <v/>
      </c>
      <c r="H123" s="42" t="str">
        <f t="shared" si="17"/>
        <v/>
      </c>
      <c r="I123" s="44" t="str">
        <f t="shared" si="14"/>
        <v/>
      </c>
      <c r="J123" s="43" t="str">
        <f>IF(B123="","",LOOKUP(B123,'Interes Mora'!$A$3:$E$700))</f>
        <v/>
      </c>
      <c r="K123" s="45" t="str">
        <f t="shared" si="15"/>
        <v/>
      </c>
      <c r="L123" s="45" t="str">
        <f t="shared" si="18"/>
        <v/>
      </c>
    </row>
    <row r="124" spans="1:12" hidden="1" x14ac:dyDescent="0.25">
      <c r="A124" s="40" t="str">
        <f t="shared" si="19"/>
        <v/>
      </c>
      <c r="B124" s="30" t="str">
        <f t="shared" si="10"/>
        <v/>
      </c>
      <c r="C124" s="25">
        <f>IF(B124&gt;$E$7,0,IF(B124="","",VLOOKUP(YEAR(B124),S.M.M.L.V.!$A$2:$B$100,2,FALSE)))</f>
        <v>0</v>
      </c>
      <c r="D124" s="41" t="str">
        <f t="shared" si="11"/>
        <v/>
      </c>
      <c r="E124" s="42" t="str">
        <f t="shared" si="12"/>
        <v/>
      </c>
      <c r="F124" s="98" t="str">
        <f>IF(B124="","",IF($I$7=1,VLOOKUP(YEAR(B124),'% Aportes Salud - Pensión'!$A$3:$E$100,4,FALSE),VLOOKUP(YEAR(B124),'% Aportes Salud - Pensión'!$A$3:$E$100,5,FALSE)))</f>
        <v/>
      </c>
      <c r="G124" s="42" t="str">
        <f t="shared" si="13"/>
        <v/>
      </c>
      <c r="H124" s="42" t="str">
        <f t="shared" si="17"/>
        <v/>
      </c>
      <c r="I124" s="44" t="str">
        <f t="shared" si="14"/>
        <v/>
      </c>
      <c r="J124" s="43" t="str">
        <f>IF(B124="","",LOOKUP(B124,'Interes Mora'!$A$3:$E$700))</f>
        <v/>
      </c>
      <c r="K124" s="45" t="str">
        <f t="shared" si="15"/>
        <v/>
      </c>
      <c r="L124" s="45" t="str">
        <f t="shared" si="18"/>
        <v/>
      </c>
    </row>
    <row r="125" spans="1:12" hidden="1" x14ac:dyDescent="0.25">
      <c r="A125" s="40" t="str">
        <f t="shared" si="19"/>
        <v/>
      </c>
      <c r="B125" s="30" t="str">
        <f t="shared" si="10"/>
        <v/>
      </c>
      <c r="C125" s="25">
        <f>IF(B125&gt;$E$7,0,IF(B125="","",VLOOKUP(YEAR(B125),S.M.M.L.V.!$A$2:$B$100,2,FALSE)))</f>
        <v>0</v>
      </c>
      <c r="D125" s="41" t="str">
        <f t="shared" si="11"/>
        <v/>
      </c>
      <c r="E125" s="42" t="str">
        <f t="shared" si="12"/>
        <v/>
      </c>
      <c r="F125" s="98" t="str">
        <f>IF(B125="","",IF($I$7=1,VLOOKUP(YEAR(B125),'% Aportes Salud - Pensión'!$A$3:$E$100,4,FALSE),VLOOKUP(YEAR(B125),'% Aportes Salud - Pensión'!$A$3:$E$100,5,FALSE)))</f>
        <v/>
      </c>
      <c r="G125" s="42" t="str">
        <f t="shared" si="13"/>
        <v/>
      </c>
      <c r="H125" s="42" t="str">
        <f t="shared" si="17"/>
        <v/>
      </c>
      <c r="I125" s="44" t="str">
        <f t="shared" si="14"/>
        <v/>
      </c>
      <c r="J125" s="43" t="str">
        <f>IF(B125="","",LOOKUP(B125,'Interes Mora'!$A$3:$E$700))</f>
        <v/>
      </c>
      <c r="K125" s="45" t="str">
        <f t="shared" si="15"/>
        <v/>
      </c>
      <c r="L125" s="45" t="str">
        <f t="shared" si="18"/>
        <v/>
      </c>
    </row>
    <row r="126" spans="1:12" hidden="1" x14ac:dyDescent="0.25">
      <c r="A126" s="40" t="str">
        <f t="shared" si="19"/>
        <v/>
      </c>
      <c r="B126" s="30" t="str">
        <f t="shared" si="10"/>
        <v/>
      </c>
      <c r="C126" s="25">
        <f>IF(B126&gt;$E$7,0,IF(B126="","",VLOOKUP(YEAR(B126),S.M.M.L.V.!$A$2:$B$100,2,FALSE)))</f>
        <v>0</v>
      </c>
      <c r="D126" s="41" t="str">
        <f t="shared" si="11"/>
        <v/>
      </c>
      <c r="E126" s="42" t="str">
        <f t="shared" si="12"/>
        <v/>
      </c>
      <c r="F126" s="98" t="str">
        <f>IF(B126="","",IF($I$7=1,VLOOKUP(YEAR(B126),'% Aportes Salud - Pensión'!$A$3:$E$100,4,FALSE),VLOOKUP(YEAR(B126),'% Aportes Salud - Pensión'!$A$3:$E$100,5,FALSE)))</f>
        <v/>
      </c>
      <c r="G126" s="42" t="str">
        <f t="shared" si="13"/>
        <v/>
      </c>
      <c r="H126" s="42" t="str">
        <f t="shared" si="17"/>
        <v/>
      </c>
      <c r="I126" s="44" t="str">
        <f t="shared" si="14"/>
        <v/>
      </c>
      <c r="J126" s="43" t="str">
        <f>IF(B126="","",LOOKUP(B126,'Interes Mora'!$A$3:$E$700))</f>
        <v/>
      </c>
      <c r="K126" s="45" t="str">
        <f t="shared" si="15"/>
        <v/>
      </c>
      <c r="L126" s="45" t="str">
        <f t="shared" si="18"/>
        <v/>
      </c>
    </row>
    <row r="127" spans="1:12" hidden="1" x14ac:dyDescent="0.25">
      <c r="A127" s="40" t="str">
        <f t="shared" si="19"/>
        <v/>
      </c>
      <c r="B127" s="30" t="str">
        <f t="shared" si="10"/>
        <v/>
      </c>
      <c r="C127" s="25">
        <f>IF(B127&gt;$E$7,0,IF(B127="","",VLOOKUP(YEAR(B127),S.M.M.L.V.!$A$2:$B$100,2,FALSE)))</f>
        <v>0</v>
      </c>
      <c r="D127" s="41" t="str">
        <f t="shared" si="11"/>
        <v/>
      </c>
      <c r="E127" s="42" t="str">
        <f t="shared" si="12"/>
        <v/>
      </c>
      <c r="F127" s="98" t="str">
        <f>IF(B127="","",IF($I$7=1,VLOOKUP(YEAR(B127),'% Aportes Salud - Pensión'!$A$3:$E$100,4,FALSE),VLOOKUP(YEAR(B127),'% Aportes Salud - Pensión'!$A$3:$E$100,5,FALSE)))</f>
        <v/>
      </c>
      <c r="G127" s="42" t="str">
        <f t="shared" si="13"/>
        <v/>
      </c>
      <c r="H127" s="42" t="str">
        <f t="shared" si="17"/>
        <v/>
      </c>
      <c r="I127" s="44" t="str">
        <f t="shared" si="14"/>
        <v/>
      </c>
      <c r="J127" s="43" t="str">
        <f>IF(B127="","",LOOKUP(B127,'Interes Mora'!$A$3:$E$700))</f>
        <v/>
      </c>
      <c r="K127" s="45" t="str">
        <f t="shared" si="15"/>
        <v/>
      </c>
      <c r="L127" s="45" t="str">
        <f t="shared" si="18"/>
        <v/>
      </c>
    </row>
    <row r="128" spans="1:12" hidden="1" x14ac:dyDescent="0.25">
      <c r="A128" s="40" t="str">
        <f t="shared" si="19"/>
        <v/>
      </c>
      <c r="B128" s="30" t="str">
        <f t="shared" si="10"/>
        <v/>
      </c>
      <c r="C128" s="25">
        <f>IF(B128&gt;$E$7,0,IF(B128="","",VLOOKUP(YEAR(B128),S.M.M.L.V.!$A$2:$B$100,2,FALSE)))</f>
        <v>0</v>
      </c>
      <c r="D128" s="41" t="str">
        <f t="shared" si="11"/>
        <v/>
      </c>
      <c r="E128" s="42" t="str">
        <f t="shared" si="12"/>
        <v/>
      </c>
      <c r="F128" s="98" t="str">
        <f>IF(B128="","",IF($I$7=1,VLOOKUP(YEAR(B128),'% Aportes Salud - Pensión'!$A$3:$E$100,4,FALSE),VLOOKUP(YEAR(B128),'% Aportes Salud - Pensión'!$A$3:$E$100,5,FALSE)))</f>
        <v/>
      </c>
      <c r="G128" s="42" t="str">
        <f t="shared" si="13"/>
        <v/>
      </c>
      <c r="H128" s="42" t="str">
        <f t="shared" si="17"/>
        <v/>
      </c>
      <c r="I128" s="44" t="str">
        <f t="shared" si="14"/>
        <v/>
      </c>
      <c r="J128" s="43" t="str">
        <f>IF(B128="","",LOOKUP(B128,'Interes Mora'!$A$3:$E$700))</f>
        <v/>
      </c>
      <c r="K128" s="45" t="str">
        <f t="shared" si="15"/>
        <v/>
      </c>
      <c r="L128" s="45" t="str">
        <f t="shared" si="18"/>
        <v/>
      </c>
    </row>
    <row r="129" spans="1:12" hidden="1" x14ac:dyDescent="0.25">
      <c r="A129" s="40" t="str">
        <f t="shared" si="19"/>
        <v/>
      </c>
      <c r="B129" s="30" t="str">
        <f t="shared" si="10"/>
        <v/>
      </c>
      <c r="C129" s="25">
        <f>IF(B129&gt;$E$7,0,IF(B129="","",VLOOKUP(YEAR(B129),S.M.M.L.V.!$A$2:$B$100,2,FALSE)))</f>
        <v>0</v>
      </c>
      <c r="D129" s="41" t="str">
        <f t="shared" si="11"/>
        <v/>
      </c>
      <c r="E129" s="42" t="str">
        <f t="shared" si="12"/>
        <v/>
      </c>
      <c r="F129" s="98" t="str">
        <f>IF(B129="","",IF($I$7=1,VLOOKUP(YEAR(B129),'% Aportes Salud - Pensión'!$A$3:$E$100,4,FALSE),VLOOKUP(YEAR(B129),'% Aportes Salud - Pensión'!$A$3:$E$100,5,FALSE)))</f>
        <v/>
      </c>
      <c r="G129" s="42" t="str">
        <f t="shared" si="13"/>
        <v/>
      </c>
      <c r="H129" s="42" t="str">
        <f t="shared" si="17"/>
        <v/>
      </c>
      <c r="I129" s="44" t="str">
        <f t="shared" si="14"/>
        <v/>
      </c>
      <c r="J129" s="43" t="str">
        <f>IF(B129="","",LOOKUP(B129,'Interes Mora'!$A$3:$E$700))</f>
        <v/>
      </c>
      <c r="K129" s="45" t="str">
        <f t="shared" si="15"/>
        <v/>
      </c>
      <c r="L129" s="45" t="str">
        <f t="shared" si="18"/>
        <v/>
      </c>
    </row>
    <row r="130" spans="1:12" hidden="1" x14ac:dyDescent="0.25">
      <c r="A130" s="40" t="str">
        <f t="shared" si="19"/>
        <v/>
      </c>
      <c r="B130" s="30" t="str">
        <f t="shared" si="10"/>
        <v/>
      </c>
      <c r="C130" s="25">
        <f>IF(B130&gt;$E$7,0,IF(B130="","",VLOOKUP(YEAR(B130),S.M.M.L.V.!$A$2:$B$100,2,FALSE)))</f>
        <v>0</v>
      </c>
      <c r="D130" s="41" t="str">
        <f t="shared" si="11"/>
        <v/>
      </c>
      <c r="E130" s="42" t="str">
        <f t="shared" si="12"/>
        <v/>
      </c>
      <c r="F130" s="98" t="str">
        <f>IF(B130="","",IF($I$7=1,VLOOKUP(YEAR(B130),'% Aportes Salud - Pensión'!$A$3:$E$100,4,FALSE),VLOOKUP(YEAR(B130),'% Aportes Salud - Pensión'!$A$3:$E$100,5,FALSE)))</f>
        <v/>
      </c>
      <c r="G130" s="42" t="str">
        <f t="shared" si="13"/>
        <v/>
      </c>
      <c r="H130" s="42" t="str">
        <f t="shared" ref="H130:H139" si="20">IF(B130="","",+G130+H129)</f>
        <v/>
      </c>
      <c r="I130" s="44" t="str">
        <f t="shared" si="14"/>
        <v/>
      </c>
      <c r="J130" s="43" t="str">
        <f>IF(B130="","",LOOKUP(B130,'Interes Mora'!$A$3:$E$700))</f>
        <v/>
      </c>
      <c r="K130" s="45" t="str">
        <f t="shared" si="15"/>
        <v/>
      </c>
      <c r="L130" s="45" t="str">
        <f t="shared" ref="L130:L139" si="21">IF(B130="","",+L129+K130)</f>
        <v/>
      </c>
    </row>
    <row r="131" spans="1:12" hidden="1" x14ac:dyDescent="0.25">
      <c r="A131" s="40" t="str">
        <f t="shared" si="19"/>
        <v/>
      </c>
      <c r="B131" s="30" t="str">
        <f t="shared" si="10"/>
        <v/>
      </c>
      <c r="C131" s="25">
        <f>IF(B131&gt;$E$7,0,IF(B131="","",VLOOKUP(YEAR(B131),S.M.M.L.V.!$A$2:$B$100,2,FALSE)))</f>
        <v>0</v>
      </c>
      <c r="D131" s="41" t="str">
        <f t="shared" si="11"/>
        <v/>
      </c>
      <c r="E131" s="42" t="str">
        <f t="shared" si="12"/>
        <v/>
      </c>
      <c r="F131" s="98" t="str">
        <f>IF(B131="","",IF($I$7=1,VLOOKUP(YEAR(B131),'% Aportes Salud - Pensión'!$A$3:$E$100,4,FALSE),VLOOKUP(YEAR(B131),'% Aportes Salud - Pensión'!$A$3:$E$100,5,FALSE)))</f>
        <v/>
      </c>
      <c r="G131" s="42" t="str">
        <f t="shared" si="13"/>
        <v/>
      </c>
      <c r="H131" s="42" t="str">
        <f t="shared" si="20"/>
        <v/>
      </c>
      <c r="I131" s="44" t="str">
        <f t="shared" si="14"/>
        <v/>
      </c>
      <c r="J131" s="43" t="str">
        <f>IF(B131="","",LOOKUP(B131,'Interes Mora'!$A$3:$E$700))</f>
        <v/>
      </c>
      <c r="K131" s="45" t="str">
        <f t="shared" si="15"/>
        <v/>
      </c>
      <c r="L131" s="45" t="str">
        <f t="shared" si="21"/>
        <v/>
      </c>
    </row>
    <row r="132" spans="1:12" hidden="1" x14ac:dyDescent="0.25">
      <c r="A132" s="40" t="str">
        <f t="shared" si="19"/>
        <v/>
      </c>
      <c r="B132" s="30" t="str">
        <f t="shared" si="10"/>
        <v/>
      </c>
      <c r="C132" s="25">
        <f>IF(B132&gt;$E$7,0,IF(B132="","",VLOOKUP(YEAR(B132),S.M.M.L.V.!$A$2:$B$100,2,FALSE)))</f>
        <v>0</v>
      </c>
      <c r="D132" s="41" t="str">
        <f t="shared" si="11"/>
        <v/>
      </c>
      <c r="E132" s="42" t="str">
        <f t="shared" si="12"/>
        <v/>
      </c>
      <c r="F132" s="98" t="str">
        <f>IF(B132="","",IF($I$7=1,VLOOKUP(YEAR(B132),'% Aportes Salud - Pensión'!$A$3:$E$100,4,FALSE),VLOOKUP(YEAR(B132),'% Aportes Salud - Pensión'!$A$3:$E$100,5,FALSE)))</f>
        <v/>
      </c>
      <c r="G132" s="42" t="str">
        <f t="shared" si="13"/>
        <v/>
      </c>
      <c r="H132" s="42" t="str">
        <f t="shared" si="20"/>
        <v/>
      </c>
      <c r="I132" s="44" t="str">
        <f t="shared" si="14"/>
        <v/>
      </c>
      <c r="J132" s="43" t="str">
        <f>IF(B132="","",LOOKUP(B132,'Interes Mora'!$A$3:$E$700))</f>
        <v/>
      </c>
      <c r="K132" s="45" t="str">
        <f t="shared" si="15"/>
        <v/>
      </c>
      <c r="L132" s="45" t="str">
        <f t="shared" si="21"/>
        <v/>
      </c>
    </row>
    <row r="133" spans="1:12" hidden="1" x14ac:dyDescent="0.25">
      <c r="A133" s="40" t="str">
        <f t="shared" si="19"/>
        <v/>
      </c>
      <c r="B133" s="30" t="str">
        <f t="shared" si="10"/>
        <v/>
      </c>
      <c r="C133" s="25">
        <f>IF(B133&gt;$E$7,0,IF(B133="","",VLOOKUP(YEAR(B133),S.M.M.L.V.!$A$2:$B$100,2,FALSE)))</f>
        <v>0</v>
      </c>
      <c r="D133" s="41" t="str">
        <f t="shared" si="11"/>
        <v/>
      </c>
      <c r="E133" s="42" t="str">
        <f t="shared" si="12"/>
        <v/>
      </c>
      <c r="F133" s="98" t="str">
        <f>IF(B133="","",IF($I$7=1,VLOOKUP(YEAR(B133),'% Aportes Salud - Pensión'!$A$3:$E$100,4,FALSE),VLOOKUP(YEAR(B133),'% Aportes Salud - Pensión'!$A$3:$E$100,5,FALSE)))</f>
        <v/>
      </c>
      <c r="G133" s="42" t="str">
        <f t="shared" si="13"/>
        <v/>
      </c>
      <c r="H133" s="42" t="str">
        <f t="shared" si="20"/>
        <v/>
      </c>
      <c r="I133" s="44" t="str">
        <f t="shared" si="14"/>
        <v/>
      </c>
      <c r="J133" s="43" t="str">
        <f>IF(B133="","",LOOKUP(B133,'Interes Mora'!$A$3:$E$700))</f>
        <v/>
      </c>
      <c r="K133" s="45" t="str">
        <f t="shared" si="15"/>
        <v/>
      </c>
      <c r="L133" s="45" t="str">
        <f t="shared" si="21"/>
        <v/>
      </c>
    </row>
    <row r="134" spans="1:12" hidden="1" x14ac:dyDescent="0.25">
      <c r="A134" s="40" t="str">
        <f t="shared" si="19"/>
        <v/>
      </c>
      <c r="B134" s="30" t="str">
        <f t="shared" si="10"/>
        <v/>
      </c>
      <c r="C134" s="25">
        <f>IF(B134&gt;$E$7,0,IF(B134="","",VLOOKUP(YEAR(B134),S.M.M.L.V.!$A$2:$B$100,2,FALSE)))</f>
        <v>0</v>
      </c>
      <c r="D134" s="41" t="str">
        <f t="shared" si="11"/>
        <v/>
      </c>
      <c r="E134" s="42" t="str">
        <f t="shared" si="12"/>
        <v/>
      </c>
      <c r="F134" s="98" t="str">
        <f>IF(B134="","",IF($I$7=1,VLOOKUP(YEAR(B134),'% Aportes Salud - Pensión'!$A$3:$E$100,4,FALSE),VLOOKUP(YEAR(B134),'% Aportes Salud - Pensión'!$A$3:$E$100,5,FALSE)))</f>
        <v/>
      </c>
      <c r="G134" s="42" t="str">
        <f t="shared" si="13"/>
        <v/>
      </c>
      <c r="H134" s="42" t="str">
        <f t="shared" si="20"/>
        <v/>
      </c>
      <c r="I134" s="44" t="str">
        <f t="shared" si="14"/>
        <v/>
      </c>
      <c r="J134" s="43" t="str">
        <f>IF(B134="","",LOOKUP(B134,'Interes Mora'!$A$3:$E$700))</f>
        <v/>
      </c>
      <c r="K134" s="45" t="str">
        <f t="shared" si="15"/>
        <v/>
      </c>
      <c r="L134" s="45" t="str">
        <f t="shared" si="21"/>
        <v/>
      </c>
    </row>
    <row r="135" spans="1:12" hidden="1" x14ac:dyDescent="0.25">
      <c r="A135" s="40" t="str">
        <f t="shared" si="19"/>
        <v/>
      </c>
      <c r="B135" s="30" t="str">
        <f t="shared" si="10"/>
        <v/>
      </c>
      <c r="C135" s="25">
        <f>IF(B135&gt;$E$7,0,IF(B135="","",VLOOKUP(YEAR(B135),S.M.M.L.V.!$A$2:$B$100,2,FALSE)))</f>
        <v>0</v>
      </c>
      <c r="D135" s="41" t="str">
        <f t="shared" si="11"/>
        <v/>
      </c>
      <c r="E135" s="42" t="str">
        <f t="shared" si="12"/>
        <v/>
      </c>
      <c r="F135" s="98" t="str">
        <f>IF(B135="","",IF($I$7=1,VLOOKUP(YEAR(B135),'% Aportes Salud - Pensión'!$A$3:$E$100,4,FALSE),VLOOKUP(YEAR(B135),'% Aportes Salud - Pensión'!$A$3:$E$100,5,FALSE)))</f>
        <v/>
      </c>
      <c r="G135" s="42" t="str">
        <f t="shared" si="13"/>
        <v/>
      </c>
      <c r="H135" s="42" t="str">
        <f t="shared" si="20"/>
        <v/>
      </c>
      <c r="I135" s="44" t="str">
        <f t="shared" si="14"/>
        <v/>
      </c>
      <c r="J135" s="43" t="str">
        <f>IF(B135="","",LOOKUP(B135,'Interes Mora'!$A$3:$E$700))</f>
        <v/>
      </c>
      <c r="K135" s="45" t="str">
        <f t="shared" si="15"/>
        <v/>
      </c>
      <c r="L135" s="45" t="str">
        <f t="shared" si="21"/>
        <v/>
      </c>
    </row>
    <row r="136" spans="1:12" hidden="1" x14ac:dyDescent="0.25">
      <c r="A136" s="40" t="str">
        <f t="shared" si="19"/>
        <v/>
      </c>
      <c r="B136" s="30" t="str">
        <f t="shared" si="10"/>
        <v/>
      </c>
      <c r="C136" s="25">
        <f>IF(B136&gt;$E$7,0,IF(B136="","",VLOOKUP(YEAR(B136),S.M.M.L.V.!$A$2:$B$100,2,FALSE)))</f>
        <v>0</v>
      </c>
      <c r="D136" s="41" t="str">
        <f t="shared" si="11"/>
        <v/>
      </c>
      <c r="E136" s="42" t="str">
        <f t="shared" si="12"/>
        <v/>
      </c>
      <c r="F136" s="98" t="str">
        <f>IF(B136="","",IF($I$7=1,VLOOKUP(YEAR(B136),'% Aportes Salud - Pensión'!$A$3:$E$100,4,FALSE),VLOOKUP(YEAR(B136),'% Aportes Salud - Pensión'!$A$3:$E$100,5,FALSE)))</f>
        <v/>
      </c>
      <c r="G136" s="42" t="str">
        <f t="shared" si="13"/>
        <v/>
      </c>
      <c r="H136" s="42" t="str">
        <f t="shared" si="20"/>
        <v/>
      </c>
      <c r="I136" s="44" t="str">
        <f t="shared" si="14"/>
        <v/>
      </c>
      <c r="J136" s="43" t="str">
        <f>IF(B136="","",LOOKUP(B136,'Interes Mora'!$A$3:$E$700))</f>
        <v/>
      </c>
      <c r="K136" s="45" t="str">
        <f t="shared" si="15"/>
        <v/>
      </c>
      <c r="L136" s="45" t="str">
        <f t="shared" si="21"/>
        <v/>
      </c>
    </row>
    <row r="137" spans="1:12" hidden="1" x14ac:dyDescent="0.25">
      <c r="A137" s="40" t="str">
        <f t="shared" si="19"/>
        <v/>
      </c>
      <c r="B137" s="30" t="str">
        <f t="shared" si="10"/>
        <v/>
      </c>
      <c r="C137" s="25">
        <f>IF(B137&gt;$E$7,0,IF(B137="","",VLOOKUP(YEAR(B137),S.M.M.L.V.!$A$2:$B$100,2,FALSE)))</f>
        <v>0</v>
      </c>
      <c r="D137" s="41" t="str">
        <f t="shared" si="11"/>
        <v/>
      </c>
      <c r="E137" s="42" t="str">
        <f t="shared" si="12"/>
        <v/>
      </c>
      <c r="F137" s="98" t="str">
        <f>IF(B137="","",IF($I$7=1,VLOOKUP(YEAR(B137),'% Aportes Salud - Pensión'!$A$3:$E$100,4,FALSE),VLOOKUP(YEAR(B137),'% Aportes Salud - Pensión'!$A$3:$E$100,5,FALSE)))</f>
        <v/>
      </c>
      <c r="G137" s="42" t="str">
        <f t="shared" si="13"/>
        <v/>
      </c>
      <c r="H137" s="42" t="str">
        <f t="shared" si="20"/>
        <v/>
      </c>
      <c r="I137" s="44" t="str">
        <f t="shared" si="14"/>
        <v/>
      </c>
      <c r="J137" s="43" t="str">
        <f>IF(B137="","",LOOKUP(B137,'Interes Mora'!$A$3:$E$700))</f>
        <v/>
      </c>
      <c r="K137" s="45" t="str">
        <f t="shared" si="15"/>
        <v/>
      </c>
      <c r="L137" s="45" t="str">
        <f t="shared" si="21"/>
        <v/>
      </c>
    </row>
    <row r="138" spans="1:12" hidden="1" x14ac:dyDescent="0.25">
      <c r="A138" s="40" t="str">
        <f t="shared" si="19"/>
        <v/>
      </c>
      <c r="B138" s="30" t="str">
        <f t="shared" ref="B138:B201" si="22">IF(A138="","",IF(EOMONTH(A138,0)&gt;=$L$7,$L$7,EOMONTH(A138,0)))</f>
        <v/>
      </c>
      <c r="C138" s="25">
        <f>IF(B138&gt;$E$7,0,IF(B138="","",VLOOKUP(YEAR(B138),S.M.M.L.V.!$A$2:$B$100,2,FALSE)))</f>
        <v>0</v>
      </c>
      <c r="D138" s="41" t="str">
        <f t="shared" si="11"/>
        <v/>
      </c>
      <c r="E138" s="42" t="str">
        <f t="shared" si="12"/>
        <v/>
      </c>
      <c r="F138" s="98" t="str">
        <f>IF(B138="","",IF($I$7=1,VLOOKUP(YEAR(B138),'% Aportes Salud - Pensión'!$A$3:$E$100,4,FALSE),VLOOKUP(YEAR(B138),'% Aportes Salud - Pensión'!$A$3:$E$100,5,FALSE)))</f>
        <v/>
      </c>
      <c r="G138" s="42" t="str">
        <f t="shared" si="13"/>
        <v/>
      </c>
      <c r="H138" s="42" t="str">
        <f t="shared" si="20"/>
        <v/>
      </c>
      <c r="I138" s="44" t="str">
        <f t="shared" si="14"/>
        <v/>
      </c>
      <c r="J138" s="43" t="str">
        <f>IF(B138="","",LOOKUP(B138,'Interes Mora'!$A$3:$E$700))</f>
        <v/>
      </c>
      <c r="K138" s="45" t="str">
        <f t="shared" si="15"/>
        <v/>
      </c>
      <c r="L138" s="45" t="str">
        <f t="shared" si="21"/>
        <v/>
      </c>
    </row>
    <row r="139" spans="1:12" hidden="1" x14ac:dyDescent="0.25">
      <c r="A139" s="40" t="str">
        <f t="shared" si="19"/>
        <v/>
      </c>
      <c r="B139" s="30" t="str">
        <f t="shared" si="22"/>
        <v/>
      </c>
      <c r="C139" s="25">
        <f>IF(B139&gt;$E$7,0,IF(B139="","",VLOOKUP(YEAR(B139),S.M.M.L.V.!$A$2:$B$100,2,FALSE)))</f>
        <v>0</v>
      </c>
      <c r="D139" s="41" t="str">
        <f t="shared" ref="D139:D202" si="23">IF(B139="","",IF(C139=0,0,IF(YEAR(B139)&lt;1995,(+B139-A139+1),(ROUND(DAYS360((EOMONTH(A139,-1)+1),(IF(EOMONTH(B139,0)=B139,EOMONTH(B139,0),EOMONTH(B139,-1))))/30,0)*30+(IF(EOMONTH(B139,0)=B139,0,DAY(B139))-DAY(A139)))+1)))</f>
        <v/>
      </c>
      <c r="E139" s="42" t="str">
        <f t="shared" ref="E139:E202" si="24">IF(B139="","",+D139*C139/30)</f>
        <v/>
      </c>
      <c r="F139" s="98" t="str">
        <f>IF(B139="","",IF($I$7=1,VLOOKUP(YEAR(B139),'% Aportes Salud - Pensión'!$A$3:$E$100,4,FALSE),VLOOKUP(YEAR(B139),'% Aportes Salud - Pensión'!$A$3:$E$100,5,FALSE)))</f>
        <v/>
      </c>
      <c r="G139" s="42" t="str">
        <f t="shared" ref="G139:G202" si="25">IF(B139="","",+E139*F139)</f>
        <v/>
      </c>
      <c r="H139" s="42" t="str">
        <f t="shared" si="20"/>
        <v/>
      </c>
      <c r="I139" s="44" t="str">
        <f t="shared" ref="I139:I202" si="26">IF(B139="","",+B139-A139+1)</f>
        <v/>
      </c>
      <c r="J139" s="43" t="str">
        <f>IF(B139="","",LOOKUP(B139,'Interes Mora'!$A$3:$E$700))</f>
        <v/>
      </c>
      <c r="K139" s="45" t="str">
        <f t="shared" ref="K139:K202" si="27">IF(B139="","",+H139*J139*I139/30)</f>
        <v/>
      </c>
      <c r="L139" s="45" t="str">
        <f t="shared" si="21"/>
        <v/>
      </c>
    </row>
    <row r="140" spans="1:12" hidden="1" x14ac:dyDescent="0.25">
      <c r="A140" s="40" t="str">
        <f t="shared" ref="A140:A203" si="28">IF(B139&lt;$L$7,B139+1,"")</f>
        <v/>
      </c>
      <c r="B140" s="30" t="str">
        <f t="shared" si="22"/>
        <v/>
      </c>
      <c r="C140" s="25">
        <f>IF(B140&gt;$E$7,0,IF(B140="","",VLOOKUP(YEAR(B140),S.M.M.L.V.!$A$2:$B$100,2,FALSE)))</f>
        <v>0</v>
      </c>
      <c r="D140" s="41" t="str">
        <f t="shared" si="23"/>
        <v/>
      </c>
      <c r="E140" s="42" t="str">
        <f t="shared" si="24"/>
        <v/>
      </c>
      <c r="F140" s="98" t="str">
        <f>IF(B140="","",IF($I$7=1,VLOOKUP(YEAR(B140),'% Aportes Salud - Pensión'!$A$3:$E$100,4,FALSE),VLOOKUP(YEAR(B140),'% Aportes Salud - Pensión'!$A$3:$E$100,5,FALSE)))</f>
        <v/>
      </c>
      <c r="G140" s="42" t="str">
        <f t="shared" si="25"/>
        <v/>
      </c>
      <c r="H140" s="42" t="str">
        <f t="shared" ref="H140:H203" si="29">IF(B140="","",+G140+H139)</f>
        <v/>
      </c>
      <c r="I140" s="44" t="str">
        <f t="shared" si="26"/>
        <v/>
      </c>
      <c r="J140" s="43" t="str">
        <f>IF(B140="","",LOOKUP(B140,'Interes Mora'!$A$3:$E$700))</f>
        <v/>
      </c>
      <c r="K140" s="45" t="str">
        <f t="shared" si="27"/>
        <v/>
      </c>
      <c r="L140" s="45" t="str">
        <f t="shared" ref="L140:L203" si="30">IF(B140="","",+L139+K140)</f>
        <v/>
      </c>
    </row>
    <row r="141" spans="1:12" hidden="1" x14ac:dyDescent="0.25">
      <c r="A141" s="40" t="str">
        <f t="shared" si="28"/>
        <v/>
      </c>
      <c r="B141" s="30" t="str">
        <f t="shared" si="22"/>
        <v/>
      </c>
      <c r="C141" s="25">
        <f>IF(B141&gt;$E$7,0,IF(B141="","",VLOOKUP(YEAR(B141),S.M.M.L.V.!$A$2:$B$100,2,FALSE)))</f>
        <v>0</v>
      </c>
      <c r="D141" s="41" t="str">
        <f t="shared" si="23"/>
        <v/>
      </c>
      <c r="E141" s="42" t="str">
        <f t="shared" si="24"/>
        <v/>
      </c>
      <c r="F141" s="98" t="str">
        <f>IF(B141="","",IF($I$7=1,VLOOKUP(YEAR(B141),'% Aportes Salud - Pensión'!$A$3:$E$100,4,FALSE),VLOOKUP(YEAR(B141),'% Aportes Salud - Pensión'!$A$3:$E$100,5,FALSE)))</f>
        <v/>
      </c>
      <c r="G141" s="42" t="str">
        <f t="shared" si="25"/>
        <v/>
      </c>
      <c r="H141" s="42" t="str">
        <f t="shared" si="29"/>
        <v/>
      </c>
      <c r="I141" s="44" t="str">
        <f t="shared" si="26"/>
        <v/>
      </c>
      <c r="J141" s="43" t="str">
        <f>IF(B141="","",LOOKUP(B141,'Interes Mora'!$A$3:$E$700))</f>
        <v/>
      </c>
      <c r="K141" s="45" t="str">
        <f t="shared" si="27"/>
        <v/>
      </c>
      <c r="L141" s="45" t="str">
        <f t="shared" si="30"/>
        <v/>
      </c>
    </row>
    <row r="142" spans="1:12" hidden="1" x14ac:dyDescent="0.25">
      <c r="A142" s="40" t="str">
        <f t="shared" si="28"/>
        <v/>
      </c>
      <c r="B142" s="30" t="str">
        <f t="shared" si="22"/>
        <v/>
      </c>
      <c r="C142" s="25">
        <f>IF(B142&gt;$E$7,0,IF(B142="","",VLOOKUP(YEAR(B142),S.M.M.L.V.!$A$2:$B$100,2,FALSE)))</f>
        <v>0</v>
      </c>
      <c r="D142" s="41" t="str">
        <f t="shared" si="23"/>
        <v/>
      </c>
      <c r="E142" s="42" t="str">
        <f t="shared" si="24"/>
        <v/>
      </c>
      <c r="F142" s="98" t="str">
        <f>IF(B142="","",IF($I$7=1,VLOOKUP(YEAR(B142),'% Aportes Salud - Pensión'!$A$3:$E$100,4,FALSE),VLOOKUP(YEAR(B142),'% Aportes Salud - Pensión'!$A$3:$E$100,5,FALSE)))</f>
        <v/>
      </c>
      <c r="G142" s="42" t="str">
        <f t="shared" si="25"/>
        <v/>
      </c>
      <c r="H142" s="42" t="str">
        <f t="shared" si="29"/>
        <v/>
      </c>
      <c r="I142" s="44" t="str">
        <f t="shared" si="26"/>
        <v/>
      </c>
      <c r="J142" s="43" t="str">
        <f>IF(B142="","",LOOKUP(B142,'Interes Mora'!$A$3:$E$700))</f>
        <v/>
      </c>
      <c r="K142" s="45" t="str">
        <f t="shared" si="27"/>
        <v/>
      </c>
      <c r="L142" s="45" t="str">
        <f t="shared" si="30"/>
        <v/>
      </c>
    </row>
    <row r="143" spans="1:12" hidden="1" x14ac:dyDescent="0.25">
      <c r="A143" s="40" t="str">
        <f t="shared" si="28"/>
        <v/>
      </c>
      <c r="B143" s="30" t="str">
        <f t="shared" si="22"/>
        <v/>
      </c>
      <c r="C143" s="25">
        <f>IF(B143&gt;$E$7,0,IF(B143="","",VLOOKUP(YEAR(B143),S.M.M.L.V.!$A$2:$B$100,2,FALSE)))</f>
        <v>0</v>
      </c>
      <c r="D143" s="41" t="str">
        <f t="shared" si="23"/>
        <v/>
      </c>
      <c r="E143" s="42" t="str">
        <f t="shared" si="24"/>
        <v/>
      </c>
      <c r="F143" s="98" t="str">
        <f>IF(B143="","",IF($I$7=1,VLOOKUP(YEAR(B143),'% Aportes Salud - Pensión'!$A$3:$E$100,4,FALSE),VLOOKUP(YEAR(B143),'% Aportes Salud - Pensión'!$A$3:$E$100,5,FALSE)))</f>
        <v/>
      </c>
      <c r="G143" s="42" t="str">
        <f t="shared" si="25"/>
        <v/>
      </c>
      <c r="H143" s="42" t="str">
        <f t="shared" si="29"/>
        <v/>
      </c>
      <c r="I143" s="44" t="str">
        <f t="shared" si="26"/>
        <v/>
      </c>
      <c r="J143" s="43" t="str">
        <f>IF(B143="","",LOOKUP(B143,'Interes Mora'!$A$3:$E$700))</f>
        <v/>
      </c>
      <c r="K143" s="45" t="str">
        <f t="shared" si="27"/>
        <v/>
      </c>
      <c r="L143" s="45" t="str">
        <f t="shared" si="30"/>
        <v/>
      </c>
    </row>
    <row r="144" spans="1:12" hidden="1" x14ac:dyDescent="0.25">
      <c r="A144" s="40" t="str">
        <f t="shared" si="28"/>
        <v/>
      </c>
      <c r="B144" s="30" t="str">
        <f t="shared" si="22"/>
        <v/>
      </c>
      <c r="C144" s="25">
        <f>IF(B144&gt;$E$7,0,IF(B144="","",VLOOKUP(YEAR(B144),S.M.M.L.V.!$A$2:$B$100,2,FALSE)))</f>
        <v>0</v>
      </c>
      <c r="D144" s="41" t="str">
        <f t="shared" si="23"/>
        <v/>
      </c>
      <c r="E144" s="42" t="str">
        <f t="shared" si="24"/>
        <v/>
      </c>
      <c r="F144" s="98" t="str">
        <f>IF(B144="","",IF($I$7=1,VLOOKUP(YEAR(B144),'% Aportes Salud - Pensión'!$A$3:$E$100,4,FALSE),VLOOKUP(YEAR(B144),'% Aportes Salud - Pensión'!$A$3:$E$100,5,FALSE)))</f>
        <v/>
      </c>
      <c r="G144" s="42" t="str">
        <f t="shared" si="25"/>
        <v/>
      </c>
      <c r="H144" s="42" t="str">
        <f t="shared" si="29"/>
        <v/>
      </c>
      <c r="I144" s="44" t="str">
        <f t="shared" si="26"/>
        <v/>
      </c>
      <c r="J144" s="43" t="str">
        <f>IF(B144="","",LOOKUP(B144,'Interes Mora'!$A$3:$E$700))</f>
        <v/>
      </c>
      <c r="K144" s="45" t="str">
        <f t="shared" si="27"/>
        <v/>
      </c>
      <c r="L144" s="45" t="str">
        <f t="shared" si="30"/>
        <v/>
      </c>
    </row>
    <row r="145" spans="1:12" hidden="1" x14ac:dyDescent="0.25">
      <c r="A145" s="40" t="str">
        <f t="shared" si="28"/>
        <v/>
      </c>
      <c r="B145" s="30" t="str">
        <f t="shared" si="22"/>
        <v/>
      </c>
      <c r="C145" s="25">
        <f>IF(B145&gt;$E$7,0,IF(B145="","",VLOOKUP(YEAR(B145),S.M.M.L.V.!$A$2:$B$100,2,FALSE)))</f>
        <v>0</v>
      </c>
      <c r="D145" s="41" t="str">
        <f t="shared" si="23"/>
        <v/>
      </c>
      <c r="E145" s="42" t="str">
        <f t="shared" si="24"/>
        <v/>
      </c>
      <c r="F145" s="98" t="str">
        <f>IF(B145="","",IF($I$7=1,VLOOKUP(YEAR(B145),'% Aportes Salud - Pensión'!$A$3:$E$100,4,FALSE),VLOOKUP(YEAR(B145),'% Aportes Salud - Pensión'!$A$3:$E$100,5,FALSE)))</f>
        <v/>
      </c>
      <c r="G145" s="42" t="str">
        <f t="shared" si="25"/>
        <v/>
      </c>
      <c r="H145" s="42" t="str">
        <f t="shared" si="29"/>
        <v/>
      </c>
      <c r="I145" s="44" t="str">
        <f t="shared" si="26"/>
        <v/>
      </c>
      <c r="J145" s="43" t="str">
        <f>IF(B145="","",LOOKUP(B145,'Interes Mora'!$A$3:$E$700))</f>
        <v/>
      </c>
      <c r="K145" s="45" t="str">
        <f t="shared" si="27"/>
        <v/>
      </c>
      <c r="L145" s="45" t="str">
        <f t="shared" si="30"/>
        <v/>
      </c>
    </row>
    <row r="146" spans="1:12" hidden="1" x14ac:dyDescent="0.25">
      <c r="A146" s="40" t="str">
        <f t="shared" si="28"/>
        <v/>
      </c>
      <c r="B146" s="30" t="str">
        <f t="shared" si="22"/>
        <v/>
      </c>
      <c r="C146" s="25">
        <f>IF(B146&gt;$E$7,0,IF(B146="","",VLOOKUP(YEAR(B146),S.M.M.L.V.!$A$2:$B$100,2,FALSE)))</f>
        <v>0</v>
      </c>
      <c r="D146" s="41" t="str">
        <f t="shared" si="23"/>
        <v/>
      </c>
      <c r="E146" s="42" t="str">
        <f t="shared" si="24"/>
        <v/>
      </c>
      <c r="F146" s="98" t="str">
        <f>IF(B146="","",IF($I$7=1,VLOOKUP(YEAR(B146),'% Aportes Salud - Pensión'!$A$3:$E$100,4,FALSE),VLOOKUP(YEAR(B146),'% Aportes Salud - Pensión'!$A$3:$E$100,5,FALSE)))</f>
        <v/>
      </c>
      <c r="G146" s="42" t="str">
        <f t="shared" si="25"/>
        <v/>
      </c>
      <c r="H146" s="42" t="str">
        <f t="shared" si="29"/>
        <v/>
      </c>
      <c r="I146" s="44" t="str">
        <f t="shared" si="26"/>
        <v/>
      </c>
      <c r="J146" s="43" t="str">
        <f>IF(B146="","",LOOKUP(B146,'Interes Mora'!$A$3:$E$700))</f>
        <v/>
      </c>
      <c r="K146" s="45" t="str">
        <f t="shared" si="27"/>
        <v/>
      </c>
      <c r="L146" s="45" t="str">
        <f t="shared" si="30"/>
        <v/>
      </c>
    </row>
    <row r="147" spans="1:12" hidden="1" x14ac:dyDescent="0.25">
      <c r="A147" s="40" t="str">
        <f t="shared" si="28"/>
        <v/>
      </c>
      <c r="B147" s="30" t="str">
        <f t="shared" si="22"/>
        <v/>
      </c>
      <c r="C147" s="25">
        <f>IF(B147&gt;$E$7,0,IF(B147="","",VLOOKUP(YEAR(B147),S.M.M.L.V.!$A$2:$B$100,2,FALSE)))</f>
        <v>0</v>
      </c>
      <c r="D147" s="41" t="str">
        <f t="shared" si="23"/>
        <v/>
      </c>
      <c r="E147" s="42" t="str">
        <f t="shared" si="24"/>
        <v/>
      </c>
      <c r="F147" s="98" t="str">
        <f>IF(B147="","",IF($I$7=1,VLOOKUP(YEAR(B147),'% Aportes Salud - Pensión'!$A$3:$E$100,4,FALSE),VLOOKUP(YEAR(B147),'% Aportes Salud - Pensión'!$A$3:$E$100,5,FALSE)))</f>
        <v/>
      </c>
      <c r="G147" s="42" t="str">
        <f t="shared" si="25"/>
        <v/>
      </c>
      <c r="H147" s="42" t="str">
        <f t="shared" si="29"/>
        <v/>
      </c>
      <c r="I147" s="44" t="str">
        <f t="shared" si="26"/>
        <v/>
      </c>
      <c r="J147" s="43" t="str">
        <f>IF(B147="","",LOOKUP(B147,'Interes Mora'!$A$3:$E$700))</f>
        <v/>
      </c>
      <c r="K147" s="45" t="str">
        <f t="shared" si="27"/>
        <v/>
      </c>
      <c r="L147" s="45" t="str">
        <f t="shared" si="30"/>
        <v/>
      </c>
    </row>
    <row r="148" spans="1:12" hidden="1" x14ac:dyDescent="0.25">
      <c r="A148" s="40" t="str">
        <f t="shared" si="28"/>
        <v/>
      </c>
      <c r="B148" s="30" t="str">
        <f t="shared" si="22"/>
        <v/>
      </c>
      <c r="C148" s="25">
        <f>IF(B148&gt;$E$7,0,IF(B148="","",VLOOKUP(YEAR(B148),S.M.M.L.V.!$A$2:$B$100,2,FALSE)))</f>
        <v>0</v>
      </c>
      <c r="D148" s="41" t="str">
        <f t="shared" si="23"/>
        <v/>
      </c>
      <c r="E148" s="42" t="str">
        <f t="shared" si="24"/>
        <v/>
      </c>
      <c r="F148" s="98" t="str">
        <f>IF(B148="","",IF($I$7=1,VLOOKUP(YEAR(B148),'% Aportes Salud - Pensión'!$A$3:$E$100,4,FALSE),VLOOKUP(YEAR(B148),'% Aportes Salud - Pensión'!$A$3:$E$100,5,FALSE)))</f>
        <v/>
      </c>
      <c r="G148" s="42" t="str">
        <f t="shared" si="25"/>
        <v/>
      </c>
      <c r="H148" s="42" t="str">
        <f t="shared" si="29"/>
        <v/>
      </c>
      <c r="I148" s="44" t="str">
        <f t="shared" si="26"/>
        <v/>
      </c>
      <c r="J148" s="43" t="str">
        <f>IF(B148="","",LOOKUP(B148,'Interes Mora'!$A$3:$E$700))</f>
        <v/>
      </c>
      <c r="K148" s="45" t="str">
        <f t="shared" si="27"/>
        <v/>
      </c>
      <c r="L148" s="45" t="str">
        <f t="shared" si="30"/>
        <v/>
      </c>
    </row>
    <row r="149" spans="1:12" hidden="1" x14ac:dyDescent="0.25">
      <c r="A149" s="40" t="str">
        <f t="shared" si="28"/>
        <v/>
      </c>
      <c r="B149" s="30" t="str">
        <f t="shared" si="22"/>
        <v/>
      </c>
      <c r="C149" s="25">
        <f>IF(B149&gt;$E$7,0,IF(B149="","",VLOOKUP(YEAR(B149),S.M.M.L.V.!$A$2:$B$100,2,FALSE)))</f>
        <v>0</v>
      </c>
      <c r="D149" s="41" t="str">
        <f t="shared" si="23"/>
        <v/>
      </c>
      <c r="E149" s="42" t="str">
        <f t="shared" si="24"/>
        <v/>
      </c>
      <c r="F149" s="98" t="str">
        <f>IF(B149="","",IF($I$7=1,VLOOKUP(YEAR(B149),'% Aportes Salud - Pensión'!$A$3:$E$100,4,FALSE),VLOOKUP(YEAR(B149),'% Aportes Salud - Pensión'!$A$3:$E$100,5,FALSE)))</f>
        <v/>
      </c>
      <c r="G149" s="42" t="str">
        <f t="shared" si="25"/>
        <v/>
      </c>
      <c r="H149" s="42" t="str">
        <f t="shared" si="29"/>
        <v/>
      </c>
      <c r="I149" s="44" t="str">
        <f t="shared" si="26"/>
        <v/>
      </c>
      <c r="J149" s="43" t="str">
        <f>IF(B149="","",LOOKUP(B149,'Interes Mora'!$A$3:$E$700))</f>
        <v/>
      </c>
      <c r="K149" s="45" t="str">
        <f t="shared" si="27"/>
        <v/>
      </c>
      <c r="L149" s="45" t="str">
        <f t="shared" si="30"/>
        <v/>
      </c>
    </row>
    <row r="150" spans="1:12" hidden="1" x14ac:dyDescent="0.25">
      <c r="A150" s="40" t="str">
        <f t="shared" si="28"/>
        <v/>
      </c>
      <c r="B150" s="30" t="str">
        <f t="shared" si="22"/>
        <v/>
      </c>
      <c r="C150" s="25">
        <f>IF(B150&gt;$E$7,0,IF(B150="","",VLOOKUP(YEAR(B150),S.M.M.L.V.!$A$2:$B$100,2,FALSE)))</f>
        <v>0</v>
      </c>
      <c r="D150" s="41" t="str">
        <f t="shared" si="23"/>
        <v/>
      </c>
      <c r="E150" s="42" t="str">
        <f t="shared" si="24"/>
        <v/>
      </c>
      <c r="F150" s="98" t="str">
        <f>IF(B150="","",IF($I$7=1,VLOOKUP(YEAR(B150),'% Aportes Salud - Pensión'!$A$3:$E$100,4,FALSE),VLOOKUP(YEAR(B150),'% Aportes Salud - Pensión'!$A$3:$E$100,5,FALSE)))</f>
        <v/>
      </c>
      <c r="G150" s="42" t="str">
        <f t="shared" si="25"/>
        <v/>
      </c>
      <c r="H150" s="42" t="str">
        <f t="shared" si="29"/>
        <v/>
      </c>
      <c r="I150" s="44" t="str">
        <f t="shared" si="26"/>
        <v/>
      </c>
      <c r="J150" s="43" t="str">
        <f>IF(B150="","",LOOKUP(B150,'Interes Mora'!$A$3:$E$700))</f>
        <v/>
      </c>
      <c r="K150" s="45" t="str">
        <f t="shared" si="27"/>
        <v/>
      </c>
      <c r="L150" s="45" t="str">
        <f t="shared" si="30"/>
        <v/>
      </c>
    </row>
    <row r="151" spans="1:12" hidden="1" x14ac:dyDescent="0.25">
      <c r="A151" s="40" t="str">
        <f t="shared" si="28"/>
        <v/>
      </c>
      <c r="B151" s="30" t="str">
        <f t="shared" si="22"/>
        <v/>
      </c>
      <c r="C151" s="25">
        <f>IF(B151&gt;$E$7,0,IF(B151="","",VLOOKUP(YEAR(B151),S.M.M.L.V.!$A$2:$B$100,2,FALSE)))</f>
        <v>0</v>
      </c>
      <c r="D151" s="41" t="str">
        <f t="shared" si="23"/>
        <v/>
      </c>
      <c r="E151" s="42" t="str">
        <f t="shared" si="24"/>
        <v/>
      </c>
      <c r="F151" s="98" t="str">
        <f>IF(B151="","",IF($I$7=1,VLOOKUP(YEAR(B151),'% Aportes Salud - Pensión'!$A$3:$E$100,4,FALSE),VLOOKUP(YEAR(B151),'% Aportes Salud - Pensión'!$A$3:$E$100,5,FALSE)))</f>
        <v/>
      </c>
      <c r="G151" s="42" t="str">
        <f t="shared" si="25"/>
        <v/>
      </c>
      <c r="H151" s="42" t="str">
        <f t="shared" si="29"/>
        <v/>
      </c>
      <c r="I151" s="44" t="str">
        <f t="shared" si="26"/>
        <v/>
      </c>
      <c r="J151" s="43" t="str">
        <f>IF(B151="","",LOOKUP(B151,'Interes Mora'!$A$3:$E$700))</f>
        <v/>
      </c>
      <c r="K151" s="45" t="str">
        <f t="shared" si="27"/>
        <v/>
      </c>
      <c r="L151" s="45" t="str">
        <f t="shared" si="30"/>
        <v/>
      </c>
    </row>
    <row r="152" spans="1:12" hidden="1" x14ac:dyDescent="0.25">
      <c r="A152" s="40" t="str">
        <f t="shared" si="28"/>
        <v/>
      </c>
      <c r="B152" s="30" t="str">
        <f t="shared" si="22"/>
        <v/>
      </c>
      <c r="C152" s="25">
        <f>IF(B152&gt;$E$7,0,IF(B152="","",VLOOKUP(YEAR(B152),S.M.M.L.V.!$A$2:$B$100,2,FALSE)))</f>
        <v>0</v>
      </c>
      <c r="D152" s="41" t="str">
        <f t="shared" si="23"/>
        <v/>
      </c>
      <c r="E152" s="42" t="str">
        <f t="shared" si="24"/>
        <v/>
      </c>
      <c r="F152" s="98" t="str">
        <f>IF(B152="","",IF($I$7=1,VLOOKUP(YEAR(B152),'% Aportes Salud - Pensión'!$A$3:$E$100,4,FALSE),VLOOKUP(YEAR(B152),'% Aportes Salud - Pensión'!$A$3:$E$100,5,FALSE)))</f>
        <v/>
      </c>
      <c r="G152" s="42" t="str">
        <f t="shared" si="25"/>
        <v/>
      </c>
      <c r="H152" s="42" t="str">
        <f t="shared" si="29"/>
        <v/>
      </c>
      <c r="I152" s="44" t="str">
        <f t="shared" si="26"/>
        <v/>
      </c>
      <c r="J152" s="43" t="str">
        <f>IF(B152="","",LOOKUP(B152,'Interes Mora'!$A$3:$E$700))</f>
        <v/>
      </c>
      <c r="K152" s="45" t="str">
        <f t="shared" si="27"/>
        <v/>
      </c>
      <c r="L152" s="45" t="str">
        <f t="shared" si="30"/>
        <v/>
      </c>
    </row>
    <row r="153" spans="1:12" hidden="1" x14ac:dyDescent="0.25">
      <c r="A153" s="40" t="str">
        <f t="shared" si="28"/>
        <v/>
      </c>
      <c r="B153" s="30" t="str">
        <f t="shared" si="22"/>
        <v/>
      </c>
      <c r="C153" s="25">
        <f>IF(B153&gt;$E$7,0,IF(B153="","",VLOOKUP(YEAR(B153),S.M.M.L.V.!$A$2:$B$100,2,FALSE)))</f>
        <v>0</v>
      </c>
      <c r="D153" s="41" t="str">
        <f t="shared" si="23"/>
        <v/>
      </c>
      <c r="E153" s="42" t="str">
        <f t="shared" si="24"/>
        <v/>
      </c>
      <c r="F153" s="98" t="str">
        <f>IF(B153="","",IF($I$7=1,VLOOKUP(YEAR(B153),'% Aportes Salud - Pensión'!$A$3:$E$100,4,FALSE),VLOOKUP(YEAR(B153),'% Aportes Salud - Pensión'!$A$3:$E$100,5,FALSE)))</f>
        <v/>
      </c>
      <c r="G153" s="42" t="str">
        <f t="shared" si="25"/>
        <v/>
      </c>
      <c r="H153" s="42" t="str">
        <f t="shared" si="29"/>
        <v/>
      </c>
      <c r="I153" s="44" t="str">
        <f t="shared" si="26"/>
        <v/>
      </c>
      <c r="J153" s="43" t="str">
        <f>IF(B153="","",LOOKUP(B153,'Interes Mora'!$A$3:$E$700))</f>
        <v/>
      </c>
      <c r="K153" s="45" t="str">
        <f t="shared" si="27"/>
        <v/>
      </c>
      <c r="L153" s="45" t="str">
        <f t="shared" si="30"/>
        <v/>
      </c>
    </row>
    <row r="154" spans="1:12" hidden="1" x14ac:dyDescent="0.25">
      <c r="A154" s="40" t="str">
        <f t="shared" si="28"/>
        <v/>
      </c>
      <c r="B154" s="30" t="str">
        <f t="shared" si="22"/>
        <v/>
      </c>
      <c r="C154" s="25">
        <f>IF(B154&gt;$E$7,0,IF(B154="","",VLOOKUP(YEAR(B154),S.M.M.L.V.!$A$2:$B$100,2,FALSE)))</f>
        <v>0</v>
      </c>
      <c r="D154" s="41" t="str">
        <f t="shared" si="23"/>
        <v/>
      </c>
      <c r="E154" s="42" t="str">
        <f t="shared" si="24"/>
        <v/>
      </c>
      <c r="F154" s="98" t="str">
        <f>IF(B154="","",IF($I$7=1,VLOOKUP(YEAR(B154),'% Aportes Salud - Pensión'!$A$3:$E$100,4,FALSE),VLOOKUP(YEAR(B154),'% Aportes Salud - Pensión'!$A$3:$E$100,5,FALSE)))</f>
        <v/>
      </c>
      <c r="G154" s="42" t="str">
        <f t="shared" si="25"/>
        <v/>
      </c>
      <c r="H154" s="42" t="str">
        <f t="shared" si="29"/>
        <v/>
      </c>
      <c r="I154" s="44" t="str">
        <f t="shared" si="26"/>
        <v/>
      </c>
      <c r="J154" s="43" t="str">
        <f>IF(B154="","",LOOKUP(B154,'Interes Mora'!$A$3:$E$700))</f>
        <v/>
      </c>
      <c r="K154" s="45" t="str">
        <f t="shared" si="27"/>
        <v/>
      </c>
      <c r="L154" s="45" t="str">
        <f t="shared" si="30"/>
        <v/>
      </c>
    </row>
    <row r="155" spans="1:12" hidden="1" x14ac:dyDescent="0.25">
      <c r="A155" s="40" t="str">
        <f t="shared" si="28"/>
        <v/>
      </c>
      <c r="B155" s="30" t="str">
        <f t="shared" si="22"/>
        <v/>
      </c>
      <c r="C155" s="25">
        <f>IF(B155&gt;$E$7,0,IF(B155="","",VLOOKUP(YEAR(B155),S.M.M.L.V.!$A$2:$B$100,2,FALSE)))</f>
        <v>0</v>
      </c>
      <c r="D155" s="41" t="str">
        <f t="shared" si="23"/>
        <v/>
      </c>
      <c r="E155" s="42" t="str">
        <f t="shared" si="24"/>
        <v/>
      </c>
      <c r="F155" s="98" t="str">
        <f>IF(B155="","",IF($I$7=1,VLOOKUP(YEAR(B155),'% Aportes Salud - Pensión'!$A$3:$E$100,4,FALSE),VLOOKUP(YEAR(B155),'% Aportes Salud - Pensión'!$A$3:$E$100,5,FALSE)))</f>
        <v/>
      </c>
      <c r="G155" s="42" t="str">
        <f t="shared" si="25"/>
        <v/>
      </c>
      <c r="H155" s="42" t="str">
        <f t="shared" si="29"/>
        <v/>
      </c>
      <c r="I155" s="44" t="str">
        <f t="shared" si="26"/>
        <v/>
      </c>
      <c r="J155" s="43" t="str">
        <f>IF(B155="","",LOOKUP(B155,'Interes Mora'!$A$3:$E$700))</f>
        <v/>
      </c>
      <c r="K155" s="45" t="str">
        <f t="shared" si="27"/>
        <v/>
      </c>
      <c r="L155" s="45" t="str">
        <f t="shared" si="30"/>
        <v/>
      </c>
    </row>
    <row r="156" spans="1:12" hidden="1" x14ac:dyDescent="0.25">
      <c r="A156" s="40" t="str">
        <f t="shared" si="28"/>
        <v/>
      </c>
      <c r="B156" s="30" t="str">
        <f t="shared" si="22"/>
        <v/>
      </c>
      <c r="C156" s="25">
        <f>IF(B156&gt;$E$7,0,IF(B156="","",VLOOKUP(YEAR(B156),S.M.M.L.V.!$A$2:$B$100,2,FALSE)))</f>
        <v>0</v>
      </c>
      <c r="D156" s="41" t="str">
        <f t="shared" si="23"/>
        <v/>
      </c>
      <c r="E156" s="42" t="str">
        <f t="shared" si="24"/>
        <v/>
      </c>
      <c r="F156" s="98" t="str">
        <f>IF(B156="","",IF($I$7=1,VLOOKUP(YEAR(B156),'% Aportes Salud - Pensión'!$A$3:$E$100,4,FALSE),VLOOKUP(YEAR(B156),'% Aportes Salud - Pensión'!$A$3:$E$100,5,FALSE)))</f>
        <v/>
      </c>
      <c r="G156" s="42" t="str">
        <f t="shared" si="25"/>
        <v/>
      </c>
      <c r="H156" s="42" t="str">
        <f t="shared" si="29"/>
        <v/>
      </c>
      <c r="I156" s="44" t="str">
        <f t="shared" si="26"/>
        <v/>
      </c>
      <c r="J156" s="43" t="str">
        <f>IF(B156="","",LOOKUP(B156,'Interes Mora'!$A$3:$E$700))</f>
        <v/>
      </c>
      <c r="K156" s="45" t="str">
        <f t="shared" si="27"/>
        <v/>
      </c>
      <c r="L156" s="45" t="str">
        <f t="shared" si="30"/>
        <v/>
      </c>
    </row>
    <row r="157" spans="1:12" hidden="1" x14ac:dyDescent="0.25">
      <c r="A157" s="40" t="str">
        <f t="shared" si="28"/>
        <v/>
      </c>
      <c r="B157" s="30" t="str">
        <f t="shared" si="22"/>
        <v/>
      </c>
      <c r="C157" s="25">
        <f>IF(B157&gt;$E$7,0,IF(B157="","",VLOOKUP(YEAR(B157),S.M.M.L.V.!$A$2:$B$100,2,FALSE)))</f>
        <v>0</v>
      </c>
      <c r="D157" s="41" t="str">
        <f t="shared" si="23"/>
        <v/>
      </c>
      <c r="E157" s="42" t="str">
        <f t="shared" si="24"/>
        <v/>
      </c>
      <c r="F157" s="98" t="str">
        <f>IF(B157="","",IF($I$7=1,VLOOKUP(YEAR(B157),'% Aportes Salud - Pensión'!$A$3:$E$100,4,FALSE),VLOOKUP(YEAR(B157),'% Aportes Salud - Pensión'!$A$3:$E$100,5,FALSE)))</f>
        <v/>
      </c>
      <c r="G157" s="42" t="str">
        <f t="shared" si="25"/>
        <v/>
      </c>
      <c r="H157" s="42" t="str">
        <f t="shared" si="29"/>
        <v/>
      </c>
      <c r="I157" s="44" t="str">
        <f t="shared" si="26"/>
        <v/>
      </c>
      <c r="J157" s="43" t="str">
        <f>IF(B157="","",LOOKUP(B157,'Interes Mora'!$A$3:$E$700))</f>
        <v/>
      </c>
      <c r="K157" s="45" t="str">
        <f t="shared" si="27"/>
        <v/>
      </c>
      <c r="L157" s="45" t="str">
        <f t="shared" si="30"/>
        <v/>
      </c>
    </row>
    <row r="158" spans="1:12" hidden="1" x14ac:dyDescent="0.25">
      <c r="A158" s="40" t="str">
        <f t="shared" si="28"/>
        <v/>
      </c>
      <c r="B158" s="30" t="str">
        <f t="shared" si="22"/>
        <v/>
      </c>
      <c r="C158" s="25">
        <f>IF(B158&gt;$E$7,0,IF(B158="","",VLOOKUP(YEAR(B158),S.M.M.L.V.!$A$2:$B$100,2,FALSE)))</f>
        <v>0</v>
      </c>
      <c r="D158" s="41" t="str">
        <f t="shared" si="23"/>
        <v/>
      </c>
      <c r="E158" s="42" t="str">
        <f t="shared" si="24"/>
        <v/>
      </c>
      <c r="F158" s="98" t="str">
        <f>IF(B158="","",IF($I$7=1,VLOOKUP(YEAR(B158),'% Aportes Salud - Pensión'!$A$3:$E$100,4,FALSE),VLOOKUP(YEAR(B158),'% Aportes Salud - Pensión'!$A$3:$E$100,5,FALSE)))</f>
        <v/>
      </c>
      <c r="G158" s="42" t="str">
        <f t="shared" si="25"/>
        <v/>
      </c>
      <c r="H158" s="42" t="str">
        <f t="shared" si="29"/>
        <v/>
      </c>
      <c r="I158" s="44" t="str">
        <f t="shared" si="26"/>
        <v/>
      </c>
      <c r="J158" s="43" t="str">
        <f>IF(B158="","",LOOKUP(B158,'Interes Mora'!$A$3:$E$700))</f>
        <v/>
      </c>
      <c r="K158" s="45" t="str">
        <f t="shared" si="27"/>
        <v/>
      </c>
      <c r="L158" s="45" t="str">
        <f t="shared" si="30"/>
        <v/>
      </c>
    </row>
    <row r="159" spans="1:12" hidden="1" x14ac:dyDescent="0.25">
      <c r="A159" s="40" t="str">
        <f t="shared" si="28"/>
        <v/>
      </c>
      <c r="B159" s="30" t="str">
        <f t="shared" si="22"/>
        <v/>
      </c>
      <c r="C159" s="25">
        <f>IF(B159&gt;$E$7,0,IF(B159="","",VLOOKUP(YEAR(B159),S.M.M.L.V.!$A$2:$B$100,2,FALSE)))</f>
        <v>0</v>
      </c>
      <c r="D159" s="41" t="str">
        <f t="shared" si="23"/>
        <v/>
      </c>
      <c r="E159" s="42" t="str">
        <f t="shared" si="24"/>
        <v/>
      </c>
      <c r="F159" s="98" t="str">
        <f>IF(B159="","",IF($I$7=1,VLOOKUP(YEAR(B159),'% Aportes Salud - Pensión'!$A$3:$E$100,4,FALSE),VLOOKUP(YEAR(B159),'% Aportes Salud - Pensión'!$A$3:$E$100,5,FALSE)))</f>
        <v/>
      </c>
      <c r="G159" s="42" t="str">
        <f t="shared" si="25"/>
        <v/>
      </c>
      <c r="H159" s="42" t="str">
        <f t="shared" si="29"/>
        <v/>
      </c>
      <c r="I159" s="44" t="str">
        <f t="shared" si="26"/>
        <v/>
      </c>
      <c r="J159" s="43" t="str">
        <f>IF(B159="","",LOOKUP(B159,'Interes Mora'!$A$3:$E$700))</f>
        <v/>
      </c>
      <c r="K159" s="45" t="str">
        <f t="shared" si="27"/>
        <v/>
      </c>
      <c r="L159" s="45" t="str">
        <f t="shared" si="30"/>
        <v/>
      </c>
    </row>
    <row r="160" spans="1:12" hidden="1" x14ac:dyDescent="0.25">
      <c r="A160" s="40" t="str">
        <f t="shared" si="28"/>
        <v/>
      </c>
      <c r="B160" s="30" t="str">
        <f t="shared" si="22"/>
        <v/>
      </c>
      <c r="C160" s="25">
        <f>IF(B160&gt;$E$7,0,IF(B160="","",VLOOKUP(YEAR(B160),S.M.M.L.V.!$A$2:$B$100,2,FALSE)))</f>
        <v>0</v>
      </c>
      <c r="D160" s="41" t="str">
        <f t="shared" si="23"/>
        <v/>
      </c>
      <c r="E160" s="42" t="str">
        <f t="shared" si="24"/>
        <v/>
      </c>
      <c r="F160" s="98" t="str">
        <f>IF(B160="","",IF($I$7=1,VLOOKUP(YEAR(B160),'% Aportes Salud - Pensión'!$A$3:$E$100,4,FALSE),VLOOKUP(YEAR(B160),'% Aportes Salud - Pensión'!$A$3:$E$100,5,FALSE)))</f>
        <v/>
      </c>
      <c r="G160" s="42" t="str">
        <f t="shared" si="25"/>
        <v/>
      </c>
      <c r="H160" s="42" t="str">
        <f t="shared" si="29"/>
        <v/>
      </c>
      <c r="I160" s="44" t="str">
        <f t="shared" si="26"/>
        <v/>
      </c>
      <c r="J160" s="43" t="str">
        <f>IF(B160="","",LOOKUP(B160,'Interes Mora'!$A$3:$E$700))</f>
        <v/>
      </c>
      <c r="K160" s="45" t="str">
        <f t="shared" si="27"/>
        <v/>
      </c>
      <c r="L160" s="45" t="str">
        <f t="shared" si="30"/>
        <v/>
      </c>
    </row>
    <row r="161" spans="1:12" hidden="1" x14ac:dyDescent="0.25">
      <c r="A161" s="40" t="str">
        <f t="shared" si="28"/>
        <v/>
      </c>
      <c r="B161" s="30" t="str">
        <f t="shared" si="22"/>
        <v/>
      </c>
      <c r="C161" s="25">
        <f>IF(B161&gt;$E$7,0,IF(B161="","",VLOOKUP(YEAR(B161),S.M.M.L.V.!$A$2:$B$100,2,FALSE)))</f>
        <v>0</v>
      </c>
      <c r="D161" s="41" t="str">
        <f t="shared" si="23"/>
        <v/>
      </c>
      <c r="E161" s="42" t="str">
        <f t="shared" si="24"/>
        <v/>
      </c>
      <c r="F161" s="98" t="str">
        <f>IF(B161="","",IF($I$7=1,VLOOKUP(YEAR(B161),'% Aportes Salud - Pensión'!$A$3:$E$100,4,FALSE),VLOOKUP(YEAR(B161),'% Aportes Salud - Pensión'!$A$3:$E$100,5,FALSE)))</f>
        <v/>
      </c>
      <c r="G161" s="42" t="str">
        <f t="shared" si="25"/>
        <v/>
      </c>
      <c r="H161" s="42" t="str">
        <f t="shared" si="29"/>
        <v/>
      </c>
      <c r="I161" s="44" t="str">
        <f t="shared" si="26"/>
        <v/>
      </c>
      <c r="J161" s="43" t="str">
        <f>IF(B161="","",LOOKUP(B161,'Interes Mora'!$A$3:$E$700))</f>
        <v/>
      </c>
      <c r="K161" s="45" t="str">
        <f t="shared" si="27"/>
        <v/>
      </c>
      <c r="L161" s="45" t="str">
        <f t="shared" si="30"/>
        <v/>
      </c>
    </row>
    <row r="162" spans="1:12" hidden="1" x14ac:dyDescent="0.25">
      <c r="A162" s="40" t="str">
        <f t="shared" si="28"/>
        <v/>
      </c>
      <c r="B162" s="30" t="str">
        <f t="shared" si="22"/>
        <v/>
      </c>
      <c r="C162" s="25">
        <f>IF(B162&gt;$E$7,0,IF(B162="","",VLOOKUP(YEAR(B162),S.M.M.L.V.!$A$2:$B$100,2,FALSE)))</f>
        <v>0</v>
      </c>
      <c r="D162" s="41" t="str">
        <f t="shared" si="23"/>
        <v/>
      </c>
      <c r="E162" s="42" t="str">
        <f t="shared" si="24"/>
        <v/>
      </c>
      <c r="F162" s="98" t="str">
        <f>IF(B162="","",IF($I$7=1,VLOOKUP(YEAR(B162),'% Aportes Salud - Pensión'!$A$3:$E$100,4,FALSE),VLOOKUP(YEAR(B162),'% Aportes Salud - Pensión'!$A$3:$E$100,5,FALSE)))</f>
        <v/>
      </c>
      <c r="G162" s="42" t="str">
        <f t="shared" si="25"/>
        <v/>
      </c>
      <c r="H162" s="42" t="str">
        <f t="shared" si="29"/>
        <v/>
      </c>
      <c r="I162" s="44" t="str">
        <f t="shared" si="26"/>
        <v/>
      </c>
      <c r="J162" s="43" t="str">
        <f>IF(B162="","",LOOKUP(B162,'Interes Mora'!$A$3:$E$700))</f>
        <v/>
      </c>
      <c r="K162" s="45" t="str">
        <f t="shared" si="27"/>
        <v/>
      </c>
      <c r="L162" s="45" t="str">
        <f t="shared" si="30"/>
        <v/>
      </c>
    </row>
    <row r="163" spans="1:12" hidden="1" x14ac:dyDescent="0.25">
      <c r="A163" s="40" t="str">
        <f t="shared" si="28"/>
        <v/>
      </c>
      <c r="B163" s="30" t="str">
        <f t="shared" si="22"/>
        <v/>
      </c>
      <c r="C163" s="25">
        <f>IF(B163&gt;$E$7,0,IF(B163="","",VLOOKUP(YEAR(B163),S.M.M.L.V.!$A$2:$B$100,2,FALSE)))</f>
        <v>0</v>
      </c>
      <c r="D163" s="41" t="str">
        <f t="shared" si="23"/>
        <v/>
      </c>
      <c r="E163" s="42" t="str">
        <f t="shared" si="24"/>
        <v/>
      </c>
      <c r="F163" s="98" t="str">
        <f>IF(B163="","",IF($I$7=1,VLOOKUP(YEAR(B163),'% Aportes Salud - Pensión'!$A$3:$E$100,4,FALSE),VLOOKUP(YEAR(B163),'% Aportes Salud - Pensión'!$A$3:$E$100,5,FALSE)))</f>
        <v/>
      </c>
      <c r="G163" s="42" t="str">
        <f t="shared" si="25"/>
        <v/>
      </c>
      <c r="H163" s="42" t="str">
        <f t="shared" si="29"/>
        <v/>
      </c>
      <c r="I163" s="44" t="str">
        <f t="shared" si="26"/>
        <v/>
      </c>
      <c r="J163" s="43" t="str">
        <f>IF(B163="","",LOOKUP(B163,'Interes Mora'!$A$3:$E$700))</f>
        <v/>
      </c>
      <c r="K163" s="45" t="str">
        <f t="shared" si="27"/>
        <v/>
      </c>
      <c r="L163" s="45" t="str">
        <f t="shared" si="30"/>
        <v/>
      </c>
    </row>
    <row r="164" spans="1:12" hidden="1" x14ac:dyDescent="0.25">
      <c r="A164" s="40" t="str">
        <f t="shared" si="28"/>
        <v/>
      </c>
      <c r="B164" s="30" t="str">
        <f t="shared" si="22"/>
        <v/>
      </c>
      <c r="C164" s="25">
        <f>IF(B164&gt;$E$7,0,IF(B164="","",VLOOKUP(YEAR(B164),S.M.M.L.V.!$A$2:$B$100,2,FALSE)))</f>
        <v>0</v>
      </c>
      <c r="D164" s="41" t="str">
        <f t="shared" si="23"/>
        <v/>
      </c>
      <c r="E164" s="42" t="str">
        <f t="shared" si="24"/>
        <v/>
      </c>
      <c r="F164" s="98" t="str">
        <f>IF(B164="","",IF($I$7=1,VLOOKUP(YEAR(B164),'% Aportes Salud - Pensión'!$A$3:$E$100,4,FALSE),VLOOKUP(YEAR(B164),'% Aportes Salud - Pensión'!$A$3:$E$100,5,FALSE)))</f>
        <v/>
      </c>
      <c r="G164" s="42" t="str">
        <f t="shared" si="25"/>
        <v/>
      </c>
      <c r="H164" s="42" t="str">
        <f t="shared" si="29"/>
        <v/>
      </c>
      <c r="I164" s="44" t="str">
        <f t="shared" si="26"/>
        <v/>
      </c>
      <c r="J164" s="43" t="str">
        <f>IF(B164="","",LOOKUP(B164,'Interes Mora'!$A$3:$E$700))</f>
        <v/>
      </c>
      <c r="K164" s="45" t="str">
        <f t="shared" si="27"/>
        <v/>
      </c>
      <c r="L164" s="45" t="str">
        <f t="shared" si="30"/>
        <v/>
      </c>
    </row>
    <row r="165" spans="1:12" hidden="1" x14ac:dyDescent="0.25">
      <c r="A165" s="40" t="str">
        <f t="shared" si="28"/>
        <v/>
      </c>
      <c r="B165" s="30" t="str">
        <f t="shared" si="22"/>
        <v/>
      </c>
      <c r="C165" s="25">
        <f>IF(B165&gt;$E$7,0,IF(B165="","",VLOOKUP(YEAR(B165),S.M.M.L.V.!$A$2:$B$100,2,FALSE)))</f>
        <v>0</v>
      </c>
      <c r="D165" s="41" t="str">
        <f t="shared" si="23"/>
        <v/>
      </c>
      <c r="E165" s="42" t="str">
        <f t="shared" si="24"/>
        <v/>
      </c>
      <c r="F165" s="98" t="str">
        <f>IF(B165="","",IF($I$7=1,VLOOKUP(YEAR(B165),'% Aportes Salud - Pensión'!$A$3:$E$100,4,FALSE),VLOOKUP(YEAR(B165),'% Aportes Salud - Pensión'!$A$3:$E$100,5,FALSE)))</f>
        <v/>
      </c>
      <c r="G165" s="42" t="str">
        <f t="shared" si="25"/>
        <v/>
      </c>
      <c r="H165" s="42" t="str">
        <f t="shared" si="29"/>
        <v/>
      </c>
      <c r="I165" s="44" t="str">
        <f t="shared" si="26"/>
        <v/>
      </c>
      <c r="J165" s="43" t="str">
        <f>IF(B165="","",LOOKUP(B165,'Interes Mora'!$A$3:$E$700))</f>
        <v/>
      </c>
      <c r="K165" s="45" t="str">
        <f t="shared" si="27"/>
        <v/>
      </c>
      <c r="L165" s="45" t="str">
        <f t="shared" si="30"/>
        <v/>
      </c>
    </row>
    <row r="166" spans="1:12" hidden="1" x14ac:dyDescent="0.25">
      <c r="A166" s="40" t="str">
        <f t="shared" si="28"/>
        <v/>
      </c>
      <c r="B166" s="30" t="str">
        <f t="shared" si="22"/>
        <v/>
      </c>
      <c r="C166" s="25">
        <f>IF(B166&gt;$E$7,0,IF(B166="","",VLOOKUP(YEAR(B166),S.M.M.L.V.!$A$2:$B$100,2,FALSE)))</f>
        <v>0</v>
      </c>
      <c r="D166" s="41" t="str">
        <f t="shared" si="23"/>
        <v/>
      </c>
      <c r="E166" s="42" t="str">
        <f t="shared" si="24"/>
        <v/>
      </c>
      <c r="F166" s="98" t="str">
        <f>IF(B166="","",IF($I$7=1,VLOOKUP(YEAR(B166),'% Aportes Salud - Pensión'!$A$3:$E$100,4,FALSE),VLOOKUP(YEAR(B166),'% Aportes Salud - Pensión'!$A$3:$E$100,5,FALSE)))</f>
        <v/>
      </c>
      <c r="G166" s="42" t="str">
        <f t="shared" si="25"/>
        <v/>
      </c>
      <c r="H166" s="42" t="str">
        <f t="shared" si="29"/>
        <v/>
      </c>
      <c r="I166" s="44" t="str">
        <f t="shared" si="26"/>
        <v/>
      </c>
      <c r="J166" s="43" t="str">
        <f>IF(B166="","",LOOKUP(B166,'Interes Mora'!$A$3:$E$700))</f>
        <v/>
      </c>
      <c r="K166" s="45" t="str">
        <f t="shared" si="27"/>
        <v/>
      </c>
      <c r="L166" s="45" t="str">
        <f t="shared" si="30"/>
        <v/>
      </c>
    </row>
    <row r="167" spans="1:12" hidden="1" x14ac:dyDescent="0.25">
      <c r="A167" s="40" t="str">
        <f t="shared" si="28"/>
        <v/>
      </c>
      <c r="B167" s="30" t="str">
        <f t="shared" si="22"/>
        <v/>
      </c>
      <c r="C167" s="25">
        <f>IF(B167&gt;$E$7,0,IF(B167="","",VLOOKUP(YEAR(B167),S.M.M.L.V.!$A$2:$B$100,2,FALSE)))</f>
        <v>0</v>
      </c>
      <c r="D167" s="41" t="str">
        <f t="shared" si="23"/>
        <v/>
      </c>
      <c r="E167" s="42" t="str">
        <f t="shared" si="24"/>
        <v/>
      </c>
      <c r="F167" s="98" t="str">
        <f>IF(B167="","",IF($I$7=1,VLOOKUP(YEAR(B167),'% Aportes Salud - Pensión'!$A$3:$E$100,4,FALSE),VLOOKUP(YEAR(B167),'% Aportes Salud - Pensión'!$A$3:$E$100,5,FALSE)))</f>
        <v/>
      </c>
      <c r="G167" s="42" t="str">
        <f t="shared" si="25"/>
        <v/>
      </c>
      <c r="H167" s="42" t="str">
        <f t="shared" si="29"/>
        <v/>
      </c>
      <c r="I167" s="44" t="str">
        <f t="shared" si="26"/>
        <v/>
      </c>
      <c r="J167" s="43" t="str">
        <f>IF(B167="","",LOOKUP(B167,'Interes Mora'!$A$3:$E$700))</f>
        <v/>
      </c>
      <c r="K167" s="45" t="str">
        <f t="shared" si="27"/>
        <v/>
      </c>
      <c r="L167" s="45" t="str">
        <f t="shared" si="30"/>
        <v/>
      </c>
    </row>
    <row r="168" spans="1:12" hidden="1" x14ac:dyDescent="0.25">
      <c r="A168" s="40" t="str">
        <f t="shared" si="28"/>
        <v/>
      </c>
      <c r="B168" s="30" t="str">
        <f t="shared" si="22"/>
        <v/>
      </c>
      <c r="C168" s="25">
        <f>IF(B168&gt;$E$7,0,IF(B168="","",VLOOKUP(YEAR(B168),S.M.M.L.V.!$A$2:$B$100,2,FALSE)))</f>
        <v>0</v>
      </c>
      <c r="D168" s="41" t="str">
        <f t="shared" si="23"/>
        <v/>
      </c>
      <c r="E168" s="42" t="str">
        <f t="shared" si="24"/>
        <v/>
      </c>
      <c r="F168" s="98" t="str">
        <f>IF(B168="","",IF($I$7=1,VLOOKUP(YEAR(B168),'% Aportes Salud - Pensión'!$A$3:$E$100,4,FALSE),VLOOKUP(YEAR(B168),'% Aportes Salud - Pensión'!$A$3:$E$100,5,FALSE)))</f>
        <v/>
      </c>
      <c r="G168" s="42" t="str">
        <f t="shared" si="25"/>
        <v/>
      </c>
      <c r="H168" s="42" t="str">
        <f t="shared" si="29"/>
        <v/>
      </c>
      <c r="I168" s="44" t="str">
        <f t="shared" si="26"/>
        <v/>
      </c>
      <c r="J168" s="43" t="str">
        <f>IF(B168="","",LOOKUP(B168,'Interes Mora'!$A$3:$E$700))</f>
        <v/>
      </c>
      <c r="K168" s="45" t="str">
        <f t="shared" si="27"/>
        <v/>
      </c>
      <c r="L168" s="45" t="str">
        <f t="shared" si="30"/>
        <v/>
      </c>
    </row>
    <row r="169" spans="1:12" hidden="1" x14ac:dyDescent="0.25">
      <c r="A169" s="40" t="str">
        <f t="shared" si="28"/>
        <v/>
      </c>
      <c r="B169" s="30" t="str">
        <f t="shared" si="22"/>
        <v/>
      </c>
      <c r="C169" s="25">
        <f>IF(B169&gt;$E$7,0,IF(B169="","",VLOOKUP(YEAR(B169),S.M.M.L.V.!$A$2:$B$100,2,FALSE)))</f>
        <v>0</v>
      </c>
      <c r="D169" s="41" t="str">
        <f t="shared" si="23"/>
        <v/>
      </c>
      <c r="E169" s="42" t="str">
        <f t="shared" si="24"/>
        <v/>
      </c>
      <c r="F169" s="98" t="str">
        <f>IF(B169="","",IF($I$7=1,VLOOKUP(YEAR(B169),'% Aportes Salud - Pensión'!$A$3:$E$100,4,FALSE),VLOOKUP(YEAR(B169),'% Aportes Salud - Pensión'!$A$3:$E$100,5,FALSE)))</f>
        <v/>
      </c>
      <c r="G169" s="42" t="str">
        <f t="shared" si="25"/>
        <v/>
      </c>
      <c r="H169" s="42" t="str">
        <f t="shared" si="29"/>
        <v/>
      </c>
      <c r="I169" s="44" t="str">
        <f t="shared" si="26"/>
        <v/>
      </c>
      <c r="J169" s="43" t="str">
        <f>IF(B169="","",LOOKUP(B169,'Interes Mora'!$A$3:$E$700))</f>
        <v/>
      </c>
      <c r="K169" s="45" t="str">
        <f t="shared" si="27"/>
        <v/>
      </c>
      <c r="L169" s="45" t="str">
        <f t="shared" si="30"/>
        <v/>
      </c>
    </row>
    <row r="170" spans="1:12" hidden="1" x14ac:dyDescent="0.25">
      <c r="A170" s="40" t="str">
        <f t="shared" si="28"/>
        <v/>
      </c>
      <c r="B170" s="30" t="str">
        <f t="shared" si="22"/>
        <v/>
      </c>
      <c r="C170" s="25">
        <f>IF(B170&gt;$E$7,0,IF(B170="","",VLOOKUP(YEAR(B170),S.M.M.L.V.!$A$2:$B$100,2,FALSE)))</f>
        <v>0</v>
      </c>
      <c r="D170" s="41" t="str">
        <f t="shared" si="23"/>
        <v/>
      </c>
      <c r="E170" s="42" t="str">
        <f t="shared" si="24"/>
        <v/>
      </c>
      <c r="F170" s="98" t="str">
        <f>IF(B170="","",IF($I$7=1,VLOOKUP(YEAR(B170),'% Aportes Salud - Pensión'!$A$3:$E$100,4,FALSE),VLOOKUP(YEAR(B170),'% Aportes Salud - Pensión'!$A$3:$E$100,5,FALSE)))</f>
        <v/>
      </c>
      <c r="G170" s="42" t="str">
        <f t="shared" si="25"/>
        <v/>
      </c>
      <c r="H170" s="42" t="str">
        <f t="shared" si="29"/>
        <v/>
      </c>
      <c r="I170" s="44" t="str">
        <f t="shared" si="26"/>
        <v/>
      </c>
      <c r="J170" s="43" t="str">
        <f>IF(B170="","",LOOKUP(B170,'Interes Mora'!$A$3:$E$700))</f>
        <v/>
      </c>
      <c r="K170" s="45" t="str">
        <f t="shared" si="27"/>
        <v/>
      </c>
      <c r="L170" s="45" t="str">
        <f t="shared" si="30"/>
        <v/>
      </c>
    </row>
    <row r="171" spans="1:12" hidden="1" x14ac:dyDescent="0.25">
      <c r="A171" s="40" t="str">
        <f t="shared" si="28"/>
        <v/>
      </c>
      <c r="B171" s="30" t="str">
        <f t="shared" si="22"/>
        <v/>
      </c>
      <c r="C171" s="25">
        <f>IF(B171&gt;$E$7,0,IF(B171="","",VLOOKUP(YEAR(B171),S.M.M.L.V.!$A$2:$B$100,2,FALSE)))</f>
        <v>0</v>
      </c>
      <c r="D171" s="41" t="str">
        <f t="shared" si="23"/>
        <v/>
      </c>
      <c r="E171" s="42" t="str">
        <f t="shared" si="24"/>
        <v/>
      </c>
      <c r="F171" s="98" t="str">
        <f>IF(B171="","",IF($I$7=1,VLOOKUP(YEAR(B171),'% Aportes Salud - Pensión'!$A$3:$E$100,4,FALSE),VLOOKUP(YEAR(B171),'% Aportes Salud - Pensión'!$A$3:$E$100,5,FALSE)))</f>
        <v/>
      </c>
      <c r="G171" s="42" t="str">
        <f t="shared" si="25"/>
        <v/>
      </c>
      <c r="H171" s="42" t="str">
        <f t="shared" si="29"/>
        <v/>
      </c>
      <c r="I171" s="44" t="str">
        <f t="shared" si="26"/>
        <v/>
      </c>
      <c r="J171" s="43" t="str">
        <f>IF(B171="","",LOOKUP(B171,'Interes Mora'!$A$3:$E$700))</f>
        <v/>
      </c>
      <c r="K171" s="45" t="str">
        <f t="shared" si="27"/>
        <v/>
      </c>
      <c r="L171" s="45" t="str">
        <f t="shared" si="30"/>
        <v/>
      </c>
    </row>
    <row r="172" spans="1:12" hidden="1" x14ac:dyDescent="0.25">
      <c r="A172" s="40" t="str">
        <f t="shared" si="28"/>
        <v/>
      </c>
      <c r="B172" s="30" t="str">
        <f t="shared" si="22"/>
        <v/>
      </c>
      <c r="C172" s="25">
        <f>IF(B172&gt;$E$7,0,IF(B172="","",VLOOKUP(YEAR(B172),S.M.M.L.V.!$A$2:$B$100,2,FALSE)))</f>
        <v>0</v>
      </c>
      <c r="D172" s="41" t="str">
        <f t="shared" si="23"/>
        <v/>
      </c>
      <c r="E172" s="42" t="str">
        <f t="shared" si="24"/>
        <v/>
      </c>
      <c r="F172" s="98" t="str">
        <f>IF(B172="","",IF($I$7=1,VLOOKUP(YEAR(B172),'% Aportes Salud - Pensión'!$A$3:$E$100,4,FALSE),VLOOKUP(YEAR(B172),'% Aportes Salud - Pensión'!$A$3:$E$100,5,FALSE)))</f>
        <v/>
      </c>
      <c r="G172" s="42" t="str">
        <f t="shared" si="25"/>
        <v/>
      </c>
      <c r="H172" s="42" t="str">
        <f t="shared" si="29"/>
        <v/>
      </c>
      <c r="I172" s="44" t="str">
        <f t="shared" si="26"/>
        <v/>
      </c>
      <c r="J172" s="43" t="str">
        <f>IF(B172="","",LOOKUP(B172,'Interes Mora'!$A$3:$E$700))</f>
        <v/>
      </c>
      <c r="K172" s="45" t="str">
        <f t="shared" si="27"/>
        <v/>
      </c>
      <c r="L172" s="45" t="str">
        <f t="shared" si="30"/>
        <v/>
      </c>
    </row>
    <row r="173" spans="1:12" hidden="1" x14ac:dyDescent="0.25">
      <c r="A173" s="40" t="str">
        <f t="shared" si="28"/>
        <v/>
      </c>
      <c r="B173" s="30" t="str">
        <f t="shared" si="22"/>
        <v/>
      </c>
      <c r="C173" s="25">
        <f>IF(B173&gt;$E$7,0,IF(B173="","",VLOOKUP(YEAR(B173),S.M.M.L.V.!$A$2:$B$100,2,FALSE)))</f>
        <v>0</v>
      </c>
      <c r="D173" s="41" t="str">
        <f t="shared" si="23"/>
        <v/>
      </c>
      <c r="E173" s="42" t="str">
        <f t="shared" si="24"/>
        <v/>
      </c>
      <c r="F173" s="98" t="str">
        <f>IF(B173="","",IF($I$7=1,VLOOKUP(YEAR(B173),'% Aportes Salud - Pensión'!$A$3:$E$100,4,FALSE),VLOOKUP(YEAR(B173),'% Aportes Salud - Pensión'!$A$3:$E$100,5,FALSE)))</f>
        <v/>
      </c>
      <c r="G173" s="42" t="str">
        <f t="shared" si="25"/>
        <v/>
      </c>
      <c r="H173" s="42" t="str">
        <f t="shared" si="29"/>
        <v/>
      </c>
      <c r="I173" s="44" t="str">
        <f t="shared" si="26"/>
        <v/>
      </c>
      <c r="J173" s="43" t="str">
        <f>IF(B173="","",LOOKUP(B173,'Interes Mora'!$A$3:$E$700))</f>
        <v/>
      </c>
      <c r="K173" s="45" t="str">
        <f t="shared" si="27"/>
        <v/>
      </c>
      <c r="L173" s="45" t="str">
        <f t="shared" si="30"/>
        <v/>
      </c>
    </row>
    <row r="174" spans="1:12" hidden="1" x14ac:dyDescent="0.25">
      <c r="A174" s="40" t="str">
        <f t="shared" si="28"/>
        <v/>
      </c>
      <c r="B174" s="30" t="str">
        <f t="shared" si="22"/>
        <v/>
      </c>
      <c r="C174" s="25">
        <f>IF(B174&gt;$E$7,0,IF(B174="","",VLOOKUP(YEAR(B174),S.M.M.L.V.!$A$2:$B$100,2,FALSE)))</f>
        <v>0</v>
      </c>
      <c r="D174" s="41" t="str">
        <f t="shared" si="23"/>
        <v/>
      </c>
      <c r="E174" s="42" t="str">
        <f t="shared" si="24"/>
        <v/>
      </c>
      <c r="F174" s="98" t="str">
        <f>IF(B174="","",IF($I$7=1,VLOOKUP(YEAR(B174),'% Aportes Salud - Pensión'!$A$3:$E$100,4,FALSE),VLOOKUP(YEAR(B174),'% Aportes Salud - Pensión'!$A$3:$E$100,5,FALSE)))</f>
        <v/>
      </c>
      <c r="G174" s="42" t="str">
        <f t="shared" si="25"/>
        <v/>
      </c>
      <c r="H174" s="42" t="str">
        <f t="shared" si="29"/>
        <v/>
      </c>
      <c r="I174" s="44" t="str">
        <f t="shared" si="26"/>
        <v/>
      </c>
      <c r="J174" s="43" t="str">
        <f>IF(B174="","",LOOKUP(B174,'Interes Mora'!$A$3:$E$700))</f>
        <v/>
      </c>
      <c r="K174" s="45" t="str">
        <f t="shared" si="27"/>
        <v/>
      </c>
      <c r="L174" s="45" t="str">
        <f t="shared" si="30"/>
        <v/>
      </c>
    </row>
    <row r="175" spans="1:12" hidden="1" x14ac:dyDescent="0.25">
      <c r="A175" s="40" t="str">
        <f t="shared" si="28"/>
        <v/>
      </c>
      <c r="B175" s="30" t="str">
        <f t="shared" si="22"/>
        <v/>
      </c>
      <c r="C175" s="25">
        <f>IF(B175&gt;$E$7,0,IF(B175="","",VLOOKUP(YEAR(B175),S.M.M.L.V.!$A$2:$B$100,2,FALSE)))</f>
        <v>0</v>
      </c>
      <c r="D175" s="41" t="str">
        <f t="shared" si="23"/>
        <v/>
      </c>
      <c r="E175" s="42" t="str">
        <f t="shared" si="24"/>
        <v/>
      </c>
      <c r="F175" s="98" t="str">
        <f>IF(B175="","",IF($I$7=1,VLOOKUP(YEAR(B175),'% Aportes Salud - Pensión'!$A$3:$E$100,4,FALSE),VLOOKUP(YEAR(B175),'% Aportes Salud - Pensión'!$A$3:$E$100,5,FALSE)))</f>
        <v/>
      </c>
      <c r="G175" s="42" t="str">
        <f t="shared" si="25"/>
        <v/>
      </c>
      <c r="H175" s="42" t="str">
        <f t="shared" si="29"/>
        <v/>
      </c>
      <c r="I175" s="44" t="str">
        <f t="shared" si="26"/>
        <v/>
      </c>
      <c r="J175" s="43" t="str">
        <f>IF(B175="","",LOOKUP(B175,'Interes Mora'!$A$3:$E$700))</f>
        <v/>
      </c>
      <c r="K175" s="45" t="str">
        <f t="shared" si="27"/>
        <v/>
      </c>
      <c r="L175" s="45" t="str">
        <f t="shared" si="30"/>
        <v/>
      </c>
    </row>
    <row r="176" spans="1:12" hidden="1" x14ac:dyDescent="0.25">
      <c r="A176" s="40" t="str">
        <f t="shared" si="28"/>
        <v/>
      </c>
      <c r="B176" s="30" t="str">
        <f t="shared" si="22"/>
        <v/>
      </c>
      <c r="C176" s="25">
        <f>IF(B176&gt;$E$7,0,IF(B176="","",VLOOKUP(YEAR(B176),S.M.M.L.V.!$A$2:$B$100,2,FALSE)))</f>
        <v>0</v>
      </c>
      <c r="D176" s="41" t="str">
        <f t="shared" si="23"/>
        <v/>
      </c>
      <c r="E176" s="42" t="str">
        <f t="shared" si="24"/>
        <v/>
      </c>
      <c r="F176" s="98" t="str">
        <f>IF(B176="","",IF($I$7=1,VLOOKUP(YEAR(B176),'% Aportes Salud - Pensión'!$A$3:$E$100,4,FALSE),VLOOKUP(YEAR(B176),'% Aportes Salud - Pensión'!$A$3:$E$100,5,FALSE)))</f>
        <v/>
      </c>
      <c r="G176" s="42" t="str">
        <f t="shared" si="25"/>
        <v/>
      </c>
      <c r="H176" s="42" t="str">
        <f t="shared" si="29"/>
        <v/>
      </c>
      <c r="I176" s="44" t="str">
        <f t="shared" si="26"/>
        <v/>
      </c>
      <c r="J176" s="43" t="str">
        <f>IF(B176="","",LOOKUP(B176,'Interes Mora'!$A$3:$E$700))</f>
        <v/>
      </c>
      <c r="K176" s="45" t="str">
        <f t="shared" si="27"/>
        <v/>
      </c>
      <c r="L176" s="45" t="str">
        <f t="shared" si="30"/>
        <v/>
      </c>
    </row>
    <row r="177" spans="1:12" hidden="1" x14ac:dyDescent="0.25">
      <c r="A177" s="40" t="str">
        <f t="shared" si="28"/>
        <v/>
      </c>
      <c r="B177" s="30" t="str">
        <f t="shared" si="22"/>
        <v/>
      </c>
      <c r="C177" s="25">
        <f>IF(B177&gt;$E$7,0,IF(B177="","",VLOOKUP(YEAR(B177),S.M.M.L.V.!$A$2:$B$100,2,FALSE)))</f>
        <v>0</v>
      </c>
      <c r="D177" s="41" t="str">
        <f t="shared" si="23"/>
        <v/>
      </c>
      <c r="E177" s="42" t="str">
        <f t="shared" si="24"/>
        <v/>
      </c>
      <c r="F177" s="98" t="str">
        <f>IF(B177="","",IF($I$7=1,VLOOKUP(YEAR(B177),'% Aportes Salud - Pensión'!$A$3:$E$100,4,FALSE),VLOOKUP(YEAR(B177),'% Aportes Salud - Pensión'!$A$3:$E$100,5,FALSE)))</f>
        <v/>
      </c>
      <c r="G177" s="42" t="str">
        <f t="shared" si="25"/>
        <v/>
      </c>
      <c r="H177" s="42" t="str">
        <f t="shared" si="29"/>
        <v/>
      </c>
      <c r="I177" s="44" t="str">
        <f t="shared" si="26"/>
        <v/>
      </c>
      <c r="J177" s="43" t="str">
        <f>IF(B177="","",LOOKUP(B177,'Interes Mora'!$A$3:$E$700))</f>
        <v/>
      </c>
      <c r="K177" s="45" t="str">
        <f t="shared" si="27"/>
        <v/>
      </c>
      <c r="L177" s="45" t="str">
        <f t="shared" si="30"/>
        <v/>
      </c>
    </row>
    <row r="178" spans="1:12" hidden="1" x14ac:dyDescent="0.25">
      <c r="A178" s="40" t="str">
        <f t="shared" si="28"/>
        <v/>
      </c>
      <c r="B178" s="30" t="str">
        <f t="shared" si="22"/>
        <v/>
      </c>
      <c r="C178" s="25">
        <f>IF(B178&gt;$E$7,0,IF(B178="","",VLOOKUP(YEAR(B178),S.M.M.L.V.!$A$2:$B$100,2,FALSE)))</f>
        <v>0</v>
      </c>
      <c r="D178" s="41" t="str">
        <f t="shared" si="23"/>
        <v/>
      </c>
      <c r="E178" s="42" t="str">
        <f t="shared" si="24"/>
        <v/>
      </c>
      <c r="F178" s="98" t="str">
        <f>IF(B178="","",IF($I$7=1,VLOOKUP(YEAR(B178),'% Aportes Salud - Pensión'!$A$3:$E$100,4,FALSE),VLOOKUP(YEAR(B178),'% Aportes Salud - Pensión'!$A$3:$E$100,5,FALSE)))</f>
        <v/>
      </c>
      <c r="G178" s="42" t="str">
        <f t="shared" si="25"/>
        <v/>
      </c>
      <c r="H178" s="42" t="str">
        <f t="shared" si="29"/>
        <v/>
      </c>
      <c r="I178" s="44" t="str">
        <f t="shared" si="26"/>
        <v/>
      </c>
      <c r="J178" s="43" t="str">
        <f>IF(B178="","",LOOKUP(B178,'Interes Mora'!$A$3:$E$700))</f>
        <v/>
      </c>
      <c r="K178" s="45" t="str">
        <f t="shared" si="27"/>
        <v/>
      </c>
      <c r="L178" s="45" t="str">
        <f t="shared" si="30"/>
        <v/>
      </c>
    </row>
    <row r="179" spans="1:12" hidden="1" x14ac:dyDescent="0.25">
      <c r="A179" s="40" t="str">
        <f t="shared" si="28"/>
        <v/>
      </c>
      <c r="B179" s="30" t="str">
        <f t="shared" si="22"/>
        <v/>
      </c>
      <c r="C179" s="25">
        <f>IF(B179&gt;$E$7,0,IF(B179="","",VLOOKUP(YEAR(B179),S.M.M.L.V.!$A$2:$B$100,2,FALSE)))</f>
        <v>0</v>
      </c>
      <c r="D179" s="41" t="str">
        <f t="shared" si="23"/>
        <v/>
      </c>
      <c r="E179" s="42" t="str">
        <f t="shared" si="24"/>
        <v/>
      </c>
      <c r="F179" s="98" t="str">
        <f>IF(B179="","",IF($I$7=1,VLOOKUP(YEAR(B179),'% Aportes Salud - Pensión'!$A$3:$E$100,4,FALSE),VLOOKUP(YEAR(B179),'% Aportes Salud - Pensión'!$A$3:$E$100,5,FALSE)))</f>
        <v/>
      </c>
      <c r="G179" s="42" t="str">
        <f t="shared" si="25"/>
        <v/>
      </c>
      <c r="H179" s="42" t="str">
        <f t="shared" si="29"/>
        <v/>
      </c>
      <c r="I179" s="44" t="str">
        <f t="shared" si="26"/>
        <v/>
      </c>
      <c r="J179" s="43" t="str">
        <f>IF(B179="","",LOOKUP(B179,'Interes Mora'!$A$3:$E$700))</f>
        <v/>
      </c>
      <c r="K179" s="45" t="str">
        <f t="shared" si="27"/>
        <v/>
      </c>
      <c r="L179" s="45" t="str">
        <f t="shared" si="30"/>
        <v/>
      </c>
    </row>
    <row r="180" spans="1:12" hidden="1" x14ac:dyDescent="0.25">
      <c r="A180" s="40" t="str">
        <f t="shared" si="28"/>
        <v/>
      </c>
      <c r="B180" s="30" t="str">
        <f t="shared" si="22"/>
        <v/>
      </c>
      <c r="C180" s="25">
        <f>IF(B180&gt;$E$7,0,IF(B180="","",VLOOKUP(YEAR(B180),S.M.M.L.V.!$A$2:$B$100,2,FALSE)))</f>
        <v>0</v>
      </c>
      <c r="D180" s="41" t="str">
        <f t="shared" si="23"/>
        <v/>
      </c>
      <c r="E180" s="42" t="str">
        <f t="shared" si="24"/>
        <v/>
      </c>
      <c r="F180" s="98" t="str">
        <f>IF(B180="","",IF($I$7=1,VLOOKUP(YEAR(B180),'% Aportes Salud - Pensión'!$A$3:$E$100,4,FALSE),VLOOKUP(YEAR(B180),'% Aportes Salud - Pensión'!$A$3:$E$100,5,FALSE)))</f>
        <v/>
      </c>
      <c r="G180" s="42" t="str">
        <f t="shared" si="25"/>
        <v/>
      </c>
      <c r="H180" s="42" t="str">
        <f t="shared" si="29"/>
        <v/>
      </c>
      <c r="I180" s="44" t="str">
        <f t="shared" si="26"/>
        <v/>
      </c>
      <c r="J180" s="43" t="str">
        <f>IF(B180="","",LOOKUP(B180,'Interes Mora'!$A$3:$E$700))</f>
        <v/>
      </c>
      <c r="K180" s="45" t="str">
        <f t="shared" si="27"/>
        <v/>
      </c>
      <c r="L180" s="45" t="str">
        <f t="shared" si="30"/>
        <v/>
      </c>
    </row>
    <row r="181" spans="1:12" hidden="1" x14ac:dyDescent="0.25">
      <c r="A181" s="40" t="str">
        <f t="shared" si="28"/>
        <v/>
      </c>
      <c r="B181" s="30" t="str">
        <f t="shared" si="22"/>
        <v/>
      </c>
      <c r="C181" s="25">
        <f>IF(B181&gt;$E$7,0,IF(B181="","",VLOOKUP(YEAR(B181),S.M.M.L.V.!$A$2:$B$100,2,FALSE)))</f>
        <v>0</v>
      </c>
      <c r="D181" s="41" t="str">
        <f t="shared" si="23"/>
        <v/>
      </c>
      <c r="E181" s="42" t="str">
        <f t="shared" si="24"/>
        <v/>
      </c>
      <c r="F181" s="98" t="str">
        <f>IF(B181="","",IF($I$7=1,VLOOKUP(YEAR(B181),'% Aportes Salud - Pensión'!$A$3:$E$100,4,FALSE),VLOOKUP(YEAR(B181),'% Aportes Salud - Pensión'!$A$3:$E$100,5,FALSE)))</f>
        <v/>
      </c>
      <c r="G181" s="42" t="str">
        <f t="shared" si="25"/>
        <v/>
      </c>
      <c r="H181" s="42" t="str">
        <f t="shared" si="29"/>
        <v/>
      </c>
      <c r="I181" s="44" t="str">
        <f t="shared" si="26"/>
        <v/>
      </c>
      <c r="J181" s="43" t="str">
        <f>IF(B181="","",LOOKUP(B181,'Interes Mora'!$A$3:$E$700))</f>
        <v/>
      </c>
      <c r="K181" s="45" t="str">
        <f t="shared" si="27"/>
        <v/>
      </c>
      <c r="L181" s="45" t="str">
        <f t="shared" si="30"/>
        <v/>
      </c>
    </row>
    <row r="182" spans="1:12" hidden="1" x14ac:dyDescent="0.25">
      <c r="A182" s="40" t="str">
        <f t="shared" si="28"/>
        <v/>
      </c>
      <c r="B182" s="30" t="str">
        <f t="shared" si="22"/>
        <v/>
      </c>
      <c r="C182" s="25">
        <f>IF(B182&gt;$E$7,0,IF(B182="","",VLOOKUP(YEAR(B182),S.M.M.L.V.!$A$2:$B$100,2,FALSE)))</f>
        <v>0</v>
      </c>
      <c r="D182" s="41" t="str">
        <f t="shared" si="23"/>
        <v/>
      </c>
      <c r="E182" s="42" t="str">
        <f t="shared" si="24"/>
        <v/>
      </c>
      <c r="F182" s="98" t="str">
        <f>IF(B182="","",IF($I$7=1,VLOOKUP(YEAR(B182),'% Aportes Salud - Pensión'!$A$3:$E$100,4,FALSE),VLOOKUP(YEAR(B182),'% Aportes Salud - Pensión'!$A$3:$E$100,5,FALSE)))</f>
        <v/>
      </c>
      <c r="G182" s="42" t="str">
        <f t="shared" si="25"/>
        <v/>
      </c>
      <c r="H182" s="42" t="str">
        <f t="shared" si="29"/>
        <v/>
      </c>
      <c r="I182" s="44" t="str">
        <f t="shared" si="26"/>
        <v/>
      </c>
      <c r="J182" s="43" t="str">
        <f>IF(B182="","",LOOKUP(B182,'Interes Mora'!$A$3:$E$700))</f>
        <v/>
      </c>
      <c r="K182" s="45" t="str">
        <f t="shared" si="27"/>
        <v/>
      </c>
      <c r="L182" s="45" t="str">
        <f t="shared" si="30"/>
        <v/>
      </c>
    </row>
    <row r="183" spans="1:12" hidden="1" x14ac:dyDescent="0.25">
      <c r="A183" s="40" t="str">
        <f t="shared" si="28"/>
        <v/>
      </c>
      <c r="B183" s="30" t="str">
        <f t="shared" si="22"/>
        <v/>
      </c>
      <c r="C183" s="25">
        <f>IF(B183&gt;$E$7,0,IF(B183="","",VLOOKUP(YEAR(B183),S.M.M.L.V.!$A$2:$B$100,2,FALSE)))</f>
        <v>0</v>
      </c>
      <c r="D183" s="41" t="str">
        <f t="shared" si="23"/>
        <v/>
      </c>
      <c r="E183" s="42" t="str">
        <f t="shared" si="24"/>
        <v/>
      </c>
      <c r="F183" s="98" t="str">
        <f>IF(B183="","",IF($I$7=1,VLOOKUP(YEAR(B183),'% Aportes Salud - Pensión'!$A$3:$E$100,4,FALSE),VLOOKUP(YEAR(B183),'% Aportes Salud - Pensión'!$A$3:$E$100,5,FALSE)))</f>
        <v/>
      </c>
      <c r="G183" s="42" t="str">
        <f t="shared" si="25"/>
        <v/>
      </c>
      <c r="H183" s="42" t="str">
        <f t="shared" si="29"/>
        <v/>
      </c>
      <c r="I183" s="44" t="str">
        <f t="shared" si="26"/>
        <v/>
      </c>
      <c r="J183" s="43" t="str">
        <f>IF(B183="","",LOOKUP(B183,'Interes Mora'!$A$3:$E$700))</f>
        <v/>
      </c>
      <c r="K183" s="45" t="str">
        <f t="shared" si="27"/>
        <v/>
      </c>
      <c r="L183" s="45" t="str">
        <f t="shared" si="30"/>
        <v/>
      </c>
    </row>
    <row r="184" spans="1:12" hidden="1" x14ac:dyDescent="0.25">
      <c r="A184" s="40" t="str">
        <f t="shared" si="28"/>
        <v/>
      </c>
      <c r="B184" s="30" t="str">
        <f t="shared" si="22"/>
        <v/>
      </c>
      <c r="C184" s="25">
        <f>IF(B184&gt;$E$7,0,IF(B184="","",VLOOKUP(YEAR(B184),S.M.M.L.V.!$A$2:$B$100,2,FALSE)))</f>
        <v>0</v>
      </c>
      <c r="D184" s="41" t="str">
        <f t="shared" si="23"/>
        <v/>
      </c>
      <c r="E184" s="42" t="str">
        <f t="shared" si="24"/>
        <v/>
      </c>
      <c r="F184" s="98" t="str">
        <f>IF(B184="","",IF($I$7=1,VLOOKUP(YEAR(B184),'% Aportes Salud - Pensión'!$A$3:$E$100,4,FALSE),VLOOKUP(YEAR(B184),'% Aportes Salud - Pensión'!$A$3:$E$100,5,FALSE)))</f>
        <v/>
      </c>
      <c r="G184" s="42" t="str">
        <f t="shared" si="25"/>
        <v/>
      </c>
      <c r="H184" s="42" t="str">
        <f t="shared" si="29"/>
        <v/>
      </c>
      <c r="I184" s="44" t="str">
        <f t="shared" si="26"/>
        <v/>
      </c>
      <c r="J184" s="43" t="str">
        <f>IF(B184="","",LOOKUP(B184,'Interes Mora'!$A$3:$E$700))</f>
        <v/>
      </c>
      <c r="K184" s="45" t="str">
        <f t="shared" si="27"/>
        <v/>
      </c>
      <c r="L184" s="45" t="str">
        <f t="shared" si="30"/>
        <v/>
      </c>
    </row>
    <row r="185" spans="1:12" hidden="1" x14ac:dyDescent="0.25">
      <c r="A185" s="40" t="str">
        <f t="shared" si="28"/>
        <v/>
      </c>
      <c r="B185" s="30" t="str">
        <f t="shared" si="22"/>
        <v/>
      </c>
      <c r="C185" s="25">
        <f>IF(B185&gt;$E$7,0,IF(B185="","",VLOOKUP(YEAR(B185),S.M.M.L.V.!$A$2:$B$100,2,FALSE)))</f>
        <v>0</v>
      </c>
      <c r="D185" s="41" t="str">
        <f t="shared" si="23"/>
        <v/>
      </c>
      <c r="E185" s="42" t="str">
        <f t="shared" si="24"/>
        <v/>
      </c>
      <c r="F185" s="98" t="str">
        <f>IF(B185="","",IF($I$7=1,VLOOKUP(YEAR(B185),'% Aportes Salud - Pensión'!$A$3:$E$100,4,FALSE),VLOOKUP(YEAR(B185),'% Aportes Salud - Pensión'!$A$3:$E$100,5,FALSE)))</f>
        <v/>
      </c>
      <c r="G185" s="42" t="str">
        <f t="shared" si="25"/>
        <v/>
      </c>
      <c r="H185" s="42" t="str">
        <f t="shared" si="29"/>
        <v/>
      </c>
      <c r="I185" s="44" t="str">
        <f t="shared" si="26"/>
        <v/>
      </c>
      <c r="J185" s="43" t="str">
        <f>IF(B185="","",LOOKUP(B185,'Interes Mora'!$A$3:$E$700))</f>
        <v/>
      </c>
      <c r="K185" s="45" t="str">
        <f t="shared" si="27"/>
        <v/>
      </c>
      <c r="L185" s="45" t="str">
        <f t="shared" si="30"/>
        <v/>
      </c>
    </row>
    <row r="186" spans="1:12" hidden="1" x14ac:dyDescent="0.25">
      <c r="A186" s="40" t="str">
        <f t="shared" si="28"/>
        <v/>
      </c>
      <c r="B186" s="30" t="str">
        <f t="shared" si="22"/>
        <v/>
      </c>
      <c r="C186" s="25">
        <f>IF(B186&gt;$E$7,0,IF(B186="","",VLOOKUP(YEAR(B186),S.M.M.L.V.!$A$2:$B$100,2,FALSE)))</f>
        <v>0</v>
      </c>
      <c r="D186" s="41" t="str">
        <f t="shared" si="23"/>
        <v/>
      </c>
      <c r="E186" s="42" t="str">
        <f t="shared" si="24"/>
        <v/>
      </c>
      <c r="F186" s="98" t="str">
        <f>IF(B186="","",IF($I$7=1,VLOOKUP(YEAR(B186),'% Aportes Salud - Pensión'!$A$3:$E$100,4,FALSE),VLOOKUP(YEAR(B186),'% Aportes Salud - Pensión'!$A$3:$E$100,5,FALSE)))</f>
        <v/>
      </c>
      <c r="G186" s="42" t="str">
        <f t="shared" si="25"/>
        <v/>
      </c>
      <c r="H186" s="42" t="str">
        <f t="shared" si="29"/>
        <v/>
      </c>
      <c r="I186" s="44" t="str">
        <f t="shared" si="26"/>
        <v/>
      </c>
      <c r="J186" s="43" t="str">
        <f>IF(B186="","",LOOKUP(B186,'Interes Mora'!$A$3:$E$700))</f>
        <v/>
      </c>
      <c r="K186" s="45" t="str">
        <f t="shared" si="27"/>
        <v/>
      </c>
      <c r="L186" s="45" t="str">
        <f t="shared" si="30"/>
        <v/>
      </c>
    </row>
    <row r="187" spans="1:12" hidden="1" x14ac:dyDescent="0.25">
      <c r="A187" s="40" t="str">
        <f t="shared" si="28"/>
        <v/>
      </c>
      <c r="B187" s="30" t="str">
        <f t="shared" si="22"/>
        <v/>
      </c>
      <c r="C187" s="25">
        <f>IF(B187&gt;$E$7,0,IF(B187="","",VLOOKUP(YEAR(B187),S.M.M.L.V.!$A$2:$B$100,2,FALSE)))</f>
        <v>0</v>
      </c>
      <c r="D187" s="41" t="str">
        <f t="shared" si="23"/>
        <v/>
      </c>
      <c r="E187" s="42" t="str">
        <f t="shared" si="24"/>
        <v/>
      </c>
      <c r="F187" s="98" t="str">
        <f>IF(B187="","",IF($I$7=1,VLOOKUP(YEAR(B187),'% Aportes Salud - Pensión'!$A$3:$E$100,4,FALSE),VLOOKUP(YEAR(B187),'% Aportes Salud - Pensión'!$A$3:$E$100,5,FALSE)))</f>
        <v/>
      </c>
      <c r="G187" s="42" t="str">
        <f t="shared" si="25"/>
        <v/>
      </c>
      <c r="H187" s="42" t="str">
        <f t="shared" si="29"/>
        <v/>
      </c>
      <c r="I187" s="44" t="str">
        <f t="shared" si="26"/>
        <v/>
      </c>
      <c r="J187" s="43" t="str">
        <f>IF(B187="","",LOOKUP(B187,'Interes Mora'!$A$3:$E$700))</f>
        <v/>
      </c>
      <c r="K187" s="45" t="str">
        <f t="shared" si="27"/>
        <v/>
      </c>
      <c r="L187" s="45" t="str">
        <f t="shared" si="30"/>
        <v/>
      </c>
    </row>
    <row r="188" spans="1:12" hidden="1" x14ac:dyDescent="0.25">
      <c r="A188" s="40" t="str">
        <f t="shared" si="28"/>
        <v/>
      </c>
      <c r="B188" s="30" t="str">
        <f t="shared" si="22"/>
        <v/>
      </c>
      <c r="C188" s="25">
        <f>IF(B188&gt;$E$7,0,IF(B188="","",VLOOKUP(YEAR(B188),S.M.M.L.V.!$A$2:$B$100,2,FALSE)))</f>
        <v>0</v>
      </c>
      <c r="D188" s="41" t="str">
        <f t="shared" si="23"/>
        <v/>
      </c>
      <c r="E188" s="42" t="str">
        <f t="shared" si="24"/>
        <v/>
      </c>
      <c r="F188" s="98" t="str">
        <f>IF(B188="","",IF($I$7=1,VLOOKUP(YEAR(B188),'% Aportes Salud - Pensión'!$A$3:$E$100,4,FALSE),VLOOKUP(YEAR(B188),'% Aportes Salud - Pensión'!$A$3:$E$100,5,FALSE)))</f>
        <v/>
      </c>
      <c r="G188" s="42" t="str">
        <f t="shared" si="25"/>
        <v/>
      </c>
      <c r="H188" s="42" t="str">
        <f t="shared" si="29"/>
        <v/>
      </c>
      <c r="I188" s="44" t="str">
        <f t="shared" si="26"/>
        <v/>
      </c>
      <c r="J188" s="43" t="str">
        <f>IF(B188="","",LOOKUP(B188,'Interes Mora'!$A$3:$E$700))</f>
        <v/>
      </c>
      <c r="K188" s="45" t="str">
        <f t="shared" si="27"/>
        <v/>
      </c>
      <c r="L188" s="45" t="str">
        <f t="shared" si="30"/>
        <v/>
      </c>
    </row>
    <row r="189" spans="1:12" hidden="1" x14ac:dyDescent="0.25">
      <c r="A189" s="40" t="str">
        <f t="shared" si="28"/>
        <v/>
      </c>
      <c r="B189" s="30" t="str">
        <f t="shared" si="22"/>
        <v/>
      </c>
      <c r="C189" s="25">
        <f>IF(B189&gt;$E$7,0,IF(B189="","",VLOOKUP(YEAR(B189),S.M.M.L.V.!$A$2:$B$100,2,FALSE)))</f>
        <v>0</v>
      </c>
      <c r="D189" s="41" t="str">
        <f t="shared" si="23"/>
        <v/>
      </c>
      <c r="E189" s="42" t="str">
        <f t="shared" si="24"/>
        <v/>
      </c>
      <c r="F189" s="98" t="str">
        <f>IF(B189="","",IF($I$7=1,VLOOKUP(YEAR(B189),'% Aportes Salud - Pensión'!$A$3:$E$100,4,FALSE),VLOOKUP(YEAR(B189),'% Aportes Salud - Pensión'!$A$3:$E$100,5,FALSE)))</f>
        <v/>
      </c>
      <c r="G189" s="42" t="str">
        <f t="shared" si="25"/>
        <v/>
      </c>
      <c r="H189" s="42" t="str">
        <f t="shared" si="29"/>
        <v/>
      </c>
      <c r="I189" s="44" t="str">
        <f t="shared" si="26"/>
        <v/>
      </c>
      <c r="J189" s="43" t="str">
        <f>IF(B189="","",LOOKUP(B189,'Interes Mora'!$A$3:$E$700))</f>
        <v/>
      </c>
      <c r="K189" s="45" t="str">
        <f t="shared" si="27"/>
        <v/>
      </c>
      <c r="L189" s="45" t="str">
        <f t="shared" si="30"/>
        <v/>
      </c>
    </row>
    <row r="190" spans="1:12" hidden="1" x14ac:dyDescent="0.25">
      <c r="A190" s="40" t="str">
        <f t="shared" si="28"/>
        <v/>
      </c>
      <c r="B190" s="30" t="str">
        <f t="shared" si="22"/>
        <v/>
      </c>
      <c r="C190" s="25">
        <f>IF(B190&gt;$E$7,0,IF(B190="","",VLOOKUP(YEAR(B190),S.M.M.L.V.!$A$2:$B$100,2,FALSE)))</f>
        <v>0</v>
      </c>
      <c r="D190" s="41" t="str">
        <f t="shared" si="23"/>
        <v/>
      </c>
      <c r="E190" s="42" t="str">
        <f t="shared" si="24"/>
        <v/>
      </c>
      <c r="F190" s="98" t="str">
        <f>IF(B190="","",IF($I$7=1,VLOOKUP(YEAR(B190),'% Aportes Salud - Pensión'!$A$3:$E$100,4,FALSE),VLOOKUP(YEAR(B190),'% Aportes Salud - Pensión'!$A$3:$E$100,5,FALSE)))</f>
        <v/>
      </c>
      <c r="G190" s="42" t="str">
        <f t="shared" si="25"/>
        <v/>
      </c>
      <c r="H190" s="42" t="str">
        <f t="shared" si="29"/>
        <v/>
      </c>
      <c r="I190" s="44" t="str">
        <f t="shared" si="26"/>
        <v/>
      </c>
      <c r="J190" s="43" t="str">
        <f>IF(B190="","",LOOKUP(B190,'Interes Mora'!$A$3:$E$700))</f>
        <v/>
      </c>
      <c r="K190" s="45" t="str">
        <f t="shared" si="27"/>
        <v/>
      </c>
      <c r="L190" s="45" t="str">
        <f t="shared" si="30"/>
        <v/>
      </c>
    </row>
    <row r="191" spans="1:12" hidden="1" x14ac:dyDescent="0.25">
      <c r="A191" s="40" t="str">
        <f t="shared" si="28"/>
        <v/>
      </c>
      <c r="B191" s="30" t="str">
        <f t="shared" si="22"/>
        <v/>
      </c>
      <c r="C191" s="25">
        <f>IF(B191&gt;$E$7,0,IF(B191="","",VLOOKUP(YEAR(B191),S.M.M.L.V.!$A$2:$B$100,2,FALSE)))</f>
        <v>0</v>
      </c>
      <c r="D191" s="41" t="str">
        <f t="shared" si="23"/>
        <v/>
      </c>
      <c r="E191" s="42" t="str">
        <f t="shared" si="24"/>
        <v/>
      </c>
      <c r="F191" s="98" t="str">
        <f>IF(B191="","",IF($I$7=1,VLOOKUP(YEAR(B191),'% Aportes Salud - Pensión'!$A$3:$E$100,4,FALSE),VLOOKUP(YEAR(B191),'% Aportes Salud - Pensión'!$A$3:$E$100,5,FALSE)))</f>
        <v/>
      </c>
      <c r="G191" s="42" t="str">
        <f t="shared" si="25"/>
        <v/>
      </c>
      <c r="H191" s="42" t="str">
        <f t="shared" si="29"/>
        <v/>
      </c>
      <c r="I191" s="44" t="str">
        <f t="shared" si="26"/>
        <v/>
      </c>
      <c r="J191" s="43" t="str">
        <f>IF(B191="","",LOOKUP(B191,'Interes Mora'!$A$3:$E$700))</f>
        <v/>
      </c>
      <c r="K191" s="45" t="str">
        <f t="shared" si="27"/>
        <v/>
      </c>
      <c r="L191" s="45" t="str">
        <f t="shared" si="30"/>
        <v/>
      </c>
    </row>
    <row r="192" spans="1:12" hidden="1" x14ac:dyDescent="0.25">
      <c r="A192" s="40" t="str">
        <f t="shared" si="28"/>
        <v/>
      </c>
      <c r="B192" s="30" t="str">
        <f t="shared" si="22"/>
        <v/>
      </c>
      <c r="C192" s="25">
        <f>IF(B192&gt;$E$7,0,IF(B192="","",VLOOKUP(YEAR(B192),S.M.M.L.V.!$A$2:$B$100,2,FALSE)))</f>
        <v>0</v>
      </c>
      <c r="D192" s="41" t="str">
        <f t="shared" si="23"/>
        <v/>
      </c>
      <c r="E192" s="42" t="str">
        <f t="shared" si="24"/>
        <v/>
      </c>
      <c r="F192" s="98" t="str">
        <f>IF(B192="","",IF($I$7=1,VLOOKUP(YEAR(B192),'% Aportes Salud - Pensión'!$A$3:$E$100,4,FALSE),VLOOKUP(YEAR(B192),'% Aportes Salud - Pensión'!$A$3:$E$100,5,FALSE)))</f>
        <v/>
      </c>
      <c r="G192" s="42" t="str">
        <f t="shared" si="25"/>
        <v/>
      </c>
      <c r="H192" s="42" t="str">
        <f t="shared" si="29"/>
        <v/>
      </c>
      <c r="I192" s="44" t="str">
        <f t="shared" si="26"/>
        <v/>
      </c>
      <c r="J192" s="43" t="str">
        <f>IF(B192="","",LOOKUP(B192,'Interes Mora'!$A$3:$E$700))</f>
        <v/>
      </c>
      <c r="K192" s="45" t="str">
        <f t="shared" si="27"/>
        <v/>
      </c>
      <c r="L192" s="45" t="str">
        <f t="shared" si="30"/>
        <v/>
      </c>
    </row>
    <row r="193" spans="1:12" hidden="1" x14ac:dyDescent="0.25">
      <c r="A193" s="40" t="str">
        <f t="shared" si="28"/>
        <v/>
      </c>
      <c r="B193" s="30" t="str">
        <f t="shared" si="22"/>
        <v/>
      </c>
      <c r="C193" s="25">
        <f>IF(B193&gt;$E$7,0,IF(B193="","",VLOOKUP(YEAR(B193),S.M.M.L.V.!$A$2:$B$100,2,FALSE)))</f>
        <v>0</v>
      </c>
      <c r="D193" s="41" t="str">
        <f t="shared" si="23"/>
        <v/>
      </c>
      <c r="E193" s="42" t="str">
        <f t="shared" si="24"/>
        <v/>
      </c>
      <c r="F193" s="98" t="str">
        <f>IF(B193="","",IF($I$7=1,VLOOKUP(YEAR(B193),'% Aportes Salud - Pensión'!$A$3:$E$100,4,FALSE),VLOOKUP(YEAR(B193),'% Aportes Salud - Pensión'!$A$3:$E$100,5,FALSE)))</f>
        <v/>
      </c>
      <c r="G193" s="42" t="str">
        <f t="shared" si="25"/>
        <v/>
      </c>
      <c r="H193" s="42" t="str">
        <f t="shared" si="29"/>
        <v/>
      </c>
      <c r="I193" s="44" t="str">
        <f t="shared" si="26"/>
        <v/>
      </c>
      <c r="J193" s="43" t="str">
        <f>IF(B193="","",LOOKUP(B193,'Interes Mora'!$A$3:$E$700))</f>
        <v/>
      </c>
      <c r="K193" s="45" t="str">
        <f t="shared" si="27"/>
        <v/>
      </c>
      <c r="L193" s="45" t="str">
        <f t="shared" si="30"/>
        <v/>
      </c>
    </row>
    <row r="194" spans="1:12" hidden="1" x14ac:dyDescent="0.25">
      <c r="A194" s="40" t="str">
        <f t="shared" si="28"/>
        <v/>
      </c>
      <c r="B194" s="30" t="str">
        <f t="shared" si="22"/>
        <v/>
      </c>
      <c r="C194" s="25">
        <f>IF(B194&gt;$E$7,0,IF(B194="","",VLOOKUP(YEAR(B194),S.M.M.L.V.!$A$2:$B$100,2,FALSE)))</f>
        <v>0</v>
      </c>
      <c r="D194" s="41" t="str">
        <f t="shared" si="23"/>
        <v/>
      </c>
      <c r="E194" s="42" t="str">
        <f t="shared" si="24"/>
        <v/>
      </c>
      <c r="F194" s="98" t="str">
        <f>IF(B194="","",IF($I$7=1,VLOOKUP(YEAR(B194),'% Aportes Salud - Pensión'!$A$3:$E$100,4,FALSE),VLOOKUP(YEAR(B194),'% Aportes Salud - Pensión'!$A$3:$E$100,5,FALSE)))</f>
        <v/>
      </c>
      <c r="G194" s="42" t="str">
        <f t="shared" si="25"/>
        <v/>
      </c>
      <c r="H194" s="42" t="str">
        <f t="shared" si="29"/>
        <v/>
      </c>
      <c r="I194" s="44" t="str">
        <f t="shared" si="26"/>
        <v/>
      </c>
      <c r="J194" s="43" t="str">
        <f>IF(B194="","",LOOKUP(B194,'Interes Mora'!$A$3:$E$700))</f>
        <v/>
      </c>
      <c r="K194" s="45" t="str">
        <f t="shared" si="27"/>
        <v/>
      </c>
      <c r="L194" s="45" t="str">
        <f t="shared" si="30"/>
        <v/>
      </c>
    </row>
    <row r="195" spans="1:12" hidden="1" x14ac:dyDescent="0.25">
      <c r="A195" s="40" t="str">
        <f t="shared" si="28"/>
        <v/>
      </c>
      <c r="B195" s="30" t="str">
        <f t="shared" si="22"/>
        <v/>
      </c>
      <c r="C195" s="25">
        <f>IF(B195&gt;$E$7,0,IF(B195="","",VLOOKUP(YEAR(B195),S.M.M.L.V.!$A$2:$B$100,2,FALSE)))</f>
        <v>0</v>
      </c>
      <c r="D195" s="41" t="str">
        <f t="shared" si="23"/>
        <v/>
      </c>
      <c r="E195" s="42" t="str">
        <f t="shared" si="24"/>
        <v/>
      </c>
      <c r="F195" s="98" t="str">
        <f>IF(B195="","",IF($I$7=1,VLOOKUP(YEAR(B195),'% Aportes Salud - Pensión'!$A$3:$E$100,4,FALSE),VLOOKUP(YEAR(B195),'% Aportes Salud - Pensión'!$A$3:$E$100,5,FALSE)))</f>
        <v/>
      </c>
      <c r="G195" s="42" t="str">
        <f t="shared" si="25"/>
        <v/>
      </c>
      <c r="H195" s="42" t="str">
        <f t="shared" si="29"/>
        <v/>
      </c>
      <c r="I195" s="44" t="str">
        <f t="shared" si="26"/>
        <v/>
      </c>
      <c r="J195" s="43" t="str">
        <f>IF(B195="","",LOOKUP(B195,'Interes Mora'!$A$3:$E$700))</f>
        <v/>
      </c>
      <c r="K195" s="45" t="str">
        <f t="shared" si="27"/>
        <v/>
      </c>
      <c r="L195" s="45" t="str">
        <f t="shared" si="30"/>
        <v/>
      </c>
    </row>
    <row r="196" spans="1:12" hidden="1" x14ac:dyDescent="0.25">
      <c r="A196" s="40" t="str">
        <f t="shared" si="28"/>
        <v/>
      </c>
      <c r="B196" s="30" t="str">
        <f t="shared" si="22"/>
        <v/>
      </c>
      <c r="C196" s="25">
        <f>IF(B196&gt;$E$7,0,IF(B196="","",VLOOKUP(YEAR(B196),S.M.M.L.V.!$A$2:$B$100,2,FALSE)))</f>
        <v>0</v>
      </c>
      <c r="D196" s="41" t="str">
        <f t="shared" si="23"/>
        <v/>
      </c>
      <c r="E196" s="42" t="str">
        <f t="shared" si="24"/>
        <v/>
      </c>
      <c r="F196" s="98" t="str">
        <f>IF(B196="","",IF($I$7=1,VLOOKUP(YEAR(B196),'% Aportes Salud - Pensión'!$A$3:$E$100,4,FALSE),VLOOKUP(YEAR(B196),'% Aportes Salud - Pensión'!$A$3:$E$100,5,FALSE)))</f>
        <v/>
      </c>
      <c r="G196" s="42" t="str">
        <f t="shared" si="25"/>
        <v/>
      </c>
      <c r="H196" s="42" t="str">
        <f t="shared" si="29"/>
        <v/>
      </c>
      <c r="I196" s="44" t="str">
        <f t="shared" si="26"/>
        <v/>
      </c>
      <c r="J196" s="43" t="str">
        <f>IF(B196="","",LOOKUP(B196,'Interes Mora'!$A$3:$E$700))</f>
        <v/>
      </c>
      <c r="K196" s="45" t="str">
        <f t="shared" si="27"/>
        <v/>
      </c>
      <c r="L196" s="45" t="str">
        <f t="shared" si="30"/>
        <v/>
      </c>
    </row>
    <row r="197" spans="1:12" hidden="1" x14ac:dyDescent="0.25">
      <c r="A197" s="40" t="str">
        <f t="shared" si="28"/>
        <v/>
      </c>
      <c r="B197" s="30" t="str">
        <f t="shared" si="22"/>
        <v/>
      </c>
      <c r="C197" s="25">
        <f>IF(B197&gt;$E$7,0,IF(B197="","",VLOOKUP(YEAR(B197),S.M.M.L.V.!$A$2:$B$100,2,FALSE)))</f>
        <v>0</v>
      </c>
      <c r="D197" s="41" t="str">
        <f t="shared" si="23"/>
        <v/>
      </c>
      <c r="E197" s="42" t="str">
        <f t="shared" si="24"/>
        <v/>
      </c>
      <c r="F197" s="98" t="str">
        <f>IF(B197="","",IF($I$7=1,VLOOKUP(YEAR(B197),'% Aportes Salud - Pensión'!$A$3:$E$100,4,FALSE),VLOOKUP(YEAR(B197),'% Aportes Salud - Pensión'!$A$3:$E$100,5,FALSE)))</f>
        <v/>
      </c>
      <c r="G197" s="42" t="str">
        <f t="shared" si="25"/>
        <v/>
      </c>
      <c r="H197" s="42" t="str">
        <f t="shared" si="29"/>
        <v/>
      </c>
      <c r="I197" s="44" t="str">
        <f t="shared" si="26"/>
        <v/>
      </c>
      <c r="J197" s="43" t="str">
        <f>IF(B197="","",LOOKUP(B197,'Interes Mora'!$A$3:$E$700))</f>
        <v/>
      </c>
      <c r="K197" s="45" t="str">
        <f t="shared" si="27"/>
        <v/>
      </c>
      <c r="L197" s="45" t="str">
        <f t="shared" si="30"/>
        <v/>
      </c>
    </row>
    <row r="198" spans="1:12" hidden="1" x14ac:dyDescent="0.25">
      <c r="A198" s="40" t="str">
        <f t="shared" si="28"/>
        <v/>
      </c>
      <c r="B198" s="30" t="str">
        <f t="shared" si="22"/>
        <v/>
      </c>
      <c r="C198" s="25">
        <f>IF(B198&gt;$E$7,0,IF(B198="","",VLOOKUP(YEAR(B198),S.M.M.L.V.!$A$2:$B$100,2,FALSE)))</f>
        <v>0</v>
      </c>
      <c r="D198" s="41" t="str">
        <f t="shared" si="23"/>
        <v/>
      </c>
      <c r="E198" s="42" t="str">
        <f t="shared" si="24"/>
        <v/>
      </c>
      <c r="F198" s="98" t="str">
        <f>IF(B198="","",IF($I$7=1,VLOOKUP(YEAR(B198),'% Aportes Salud - Pensión'!$A$3:$E$100,4,FALSE),VLOOKUP(YEAR(B198),'% Aportes Salud - Pensión'!$A$3:$E$100,5,FALSE)))</f>
        <v/>
      </c>
      <c r="G198" s="42" t="str">
        <f t="shared" si="25"/>
        <v/>
      </c>
      <c r="H198" s="42" t="str">
        <f t="shared" si="29"/>
        <v/>
      </c>
      <c r="I198" s="44" t="str">
        <f t="shared" si="26"/>
        <v/>
      </c>
      <c r="J198" s="43" t="str">
        <f>IF(B198="","",LOOKUP(B198,'Interes Mora'!$A$3:$E$700))</f>
        <v/>
      </c>
      <c r="K198" s="45" t="str">
        <f t="shared" si="27"/>
        <v/>
      </c>
      <c r="L198" s="45" t="str">
        <f t="shared" si="30"/>
        <v/>
      </c>
    </row>
    <row r="199" spans="1:12" hidden="1" x14ac:dyDescent="0.25">
      <c r="A199" s="40" t="str">
        <f t="shared" si="28"/>
        <v/>
      </c>
      <c r="B199" s="30" t="str">
        <f t="shared" si="22"/>
        <v/>
      </c>
      <c r="C199" s="25">
        <f>IF(B199&gt;$E$7,0,IF(B199="","",VLOOKUP(YEAR(B199),S.M.M.L.V.!$A$2:$B$100,2,FALSE)))</f>
        <v>0</v>
      </c>
      <c r="D199" s="41" t="str">
        <f t="shared" si="23"/>
        <v/>
      </c>
      <c r="E199" s="42" t="str">
        <f t="shared" si="24"/>
        <v/>
      </c>
      <c r="F199" s="98" t="str">
        <f>IF(B199="","",IF($I$7=1,VLOOKUP(YEAR(B199),'% Aportes Salud - Pensión'!$A$3:$E$100,4,FALSE),VLOOKUP(YEAR(B199),'% Aportes Salud - Pensión'!$A$3:$E$100,5,FALSE)))</f>
        <v/>
      </c>
      <c r="G199" s="42" t="str">
        <f t="shared" si="25"/>
        <v/>
      </c>
      <c r="H199" s="42" t="str">
        <f t="shared" si="29"/>
        <v/>
      </c>
      <c r="I199" s="44" t="str">
        <f t="shared" si="26"/>
        <v/>
      </c>
      <c r="J199" s="43" t="str">
        <f>IF(B199="","",LOOKUP(B199,'Interes Mora'!$A$3:$E$700))</f>
        <v/>
      </c>
      <c r="K199" s="45" t="str">
        <f t="shared" si="27"/>
        <v/>
      </c>
      <c r="L199" s="45" t="str">
        <f t="shared" si="30"/>
        <v/>
      </c>
    </row>
    <row r="200" spans="1:12" hidden="1" x14ac:dyDescent="0.25">
      <c r="A200" s="40" t="str">
        <f t="shared" si="28"/>
        <v/>
      </c>
      <c r="B200" s="30" t="str">
        <f t="shared" si="22"/>
        <v/>
      </c>
      <c r="C200" s="25">
        <f>IF(B200&gt;$E$7,0,IF(B200="","",VLOOKUP(YEAR(B200),S.M.M.L.V.!$A$2:$B$100,2,FALSE)))</f>
        <v>0</v>
      </c>
      <c r="D200" s="41" t="str">
        <f t="shared" si="23"/>
        <v/>
      </c>
      <c r="E200" s="42" t="str">
        <f t="shared" si="24"/>
        <v/>
      </c>
      <c r="F200" s="98" t="str">
        <f>IF(B200="","",IF($I$7=1,VLOOKUP(YEAR(B200),'% Aportes Salud - Pensión'!$A$3:$E$100,4,FALSE),VLOOKUP(YEAR(B200),'% Aportes Salud - Pensión'!$A$3:$E$100,5,FALSE)))</f>
        <v/>
      </c>
      <c r="G200" s="42" t="str">
        <f t="shared" si="25"/>
        <v/>
      </c>
      <c r="H200" s="42" t="str">
        <f t="shared" si="29"/>
        <v/>
      </c>
      <c r="I200" s="44" t="str">
        <f t="shared" si="26"/>
        <v/>
      </c>
      <c r="J200" s="43" t="str">
        <f>IF(B200="","",LOOKUP(B200,'Interes Mora'!$A$3:$E$700))</f>
        <v/>
      </c>
      <c r="K200" s="45" t="str">
        <f t="shared" si="27"/>
        <v/>
      </c>
      <c r="L200" s="45" t="str">
        <f t="shared" si="30"/>
        <v/>
      </c>
    </row>
    <row r="201" spans="1:12" hidden="1" x14ac:dyDescent="0.25">
      <c r="A201" s="40" t="str">
        <f t="shared" si="28"/>
        <v/>
      </c>
      <c r="B201" s="30" t="str">
        <f t="shared" si="22"/>
        <v/>
      </c>
      <c r="C201" s="25">
        <f>IF(B201&gt;$E$7,0,IF(B201="","",VLOOKUP(YEAR(B201),S.M.M.L.V.!$A$2:$B$100,2,FALSE)))</f>
        <v>0</v>
      </c>
      <c r="D201" s="41" t="str">
        <f t="shared" si="23"/>
        <v/>
      </c>
      <c r="E201" s="42" t="str">
        <f t="shared" si="24"/>
        <v/>
      </c>
      <c r="F201" s="98" t="str">
        <f>IF(B201="","",IF($I$7=1,VLOOKUP(YEAR(B201),'% Aportes Salud - Pensión'!$A$3:$E$100,4,FALSE),VLOOKUP(YEAR(B201),'% Aportes Salud - Pensión'!$A$3:$E$100,5,FALSE)))</f>
        <v/>
      </c>
      <c r="G201" s="42" t="str">
        <f t="shared" si="25"/>
        <v/>
      </c>
      <c r="H201" s="42" t="str">
        <f t="shared" si="29"/>
        <v/>
      </c>
      <c r="I201" s="44" t="str">
        <f t="shared" si="26"/>
        <v/>
      </c>
      <c r="J201" s="43" t="str">
        <f>IF(B201="","",LOOKUP(B201,'Interes Mora'!$A$3:$E$700))</f>
        <v/>
      </c>
      <c r="K201" s="45" t="str">
        <f t="shared" si="27"/>
        <v/>
      </c>
      <c r="L201" s="45" t="str">
        <f t="shared" si="30"/>
        <v/>
      </c>
    </row>
    <row r="202" spans="1:12" hidden="1" x14ac:dyDescent="0.25">
      <c r="A202" s="40" t="str">
        <f t="shared" si="28"/>
        <v/>
      </c>
      <c r="B202" s="30" t="str">
        <f t="shared" ref="B202:B265" si="31">IF(A202="","",IF(EOMONTH(A202,0)&gt;=$L$7,$L$7,EOMONTH(A202,0)))</f>
        <v/>
      </c>
      <c r="C202" s="25">
        <f>IF(B202&gt;$E$7,0,IF(B202="","",VLOOKUP(YEAR(B202),S.M.M.L.V.!$A$2:$B$100,2,FALSE)))</f>
        <v>0</v>
      </c>
      <c r="D202" s="41" t="str">
        <f t="shared" si="23"/>
        <v/>
      </c>
      <c r="E202" s="42" t="str">
        <f t="shared" si="24"/>
        <v/>
      </c>
      <c r="F202" s="98" t="str">
        <f>IF(B202="","",IF($I$7=1,VLOOKUP(YEAR(B202),'% Aportes Salud - Pensión'!$A$3:$E$100,4,FALSE),VLOOKUP(YEAR(B202),'% Aportes Salud - Pensión'!$A$3:$E$100,5,FALSE)))</f>
        <v/>
      </c>
      <c r="G202" s="42" t="str">
        <f t="shared" si="25"/>
        <v/>
      </c>
      <c r="H202" s="42" t="str">
        <f t="shared" si="29"/>
        <v/>
      </c>
      <c r="I202" s="44" t="str">
        <f t="shared" si="26"/>
        <v/>
      </c>
      <c r="J202" s="43" t="str">
        <f>IF(B202="","",LOOKUP(B202,'Interes Mora'!$A$3:$E$700))</f>
        <v/>
      </c>
      <c r="K202" s="45" t="str">
        <f t="shared" si="27"/>
        <v/>
      </c>
      <c r="L202" s="45" t="str">
        <f t="shared" si="30"/>
        <v/>
      </c>
    </row>
    <row r="203" spans="1:12" hidden="1" x14ac:dyDescent="0.25">
      <c r="A203" s="40" t="str">
        <f t="shared" si="28"/>
        <v/>
      </c>
      <c r="B203" s="30" t="str">
        <f t="shared" si="31"/>
        <v/>
      </c>
      <c r="C203" s="25">
        <f>IF(B203&gt;$E$7,0,IF(B203="","",VLOOKUP(YEAR(B203),S.M.M.L.V.!$A$2:$B$100,2,FALSE)))</f>
        <v>0</v>
      </c>
      <c r="D203" s="41" t="str">
        <f t="shared" ref="D203:D266" si="32">IF(B203="","",IF(C203=0,0,IF(YEAR(B203)&lt;1995,(+B203-A203+1),(ROUND(DAYS360((EOMONTH(A203,-1)+1),(IF(EOMONTH(B203,0)=B203,EOMONTH(B203,0),EOMONTH(B203,-1))))/30,0)*30+(IF(EOMONTH(B203,0)=B203,0,DAY(B203))-DAY(A203)))+1)))</f>
        <v/>
      </c>
      <c r="E203" s="42" t="str">
        <f t="shared" ref="E203:E266" si="33">IF(B203="","",+D203*C203/30)</f>
        <v/>
      </c>
      <c r="F203" s="98" t="str">
        <f>IF(B203="","",IF($I$7=1,VLOOKUP(YEAR(B203),'% Aportes Salud - Pensión'!$A$3:$E$100,4,FALSE),VLOOKUP(YEAR(B203),'% Aportes Salud - Pensión'!$A$3:$E$100,5,FALSE)))</f>
        <v/>
      </c>
      <c r="G203" s="42" t="str">
        <f t="shared" ref="G203:G266" si="34">IF(B203="","",+E203*F203)</f>
        <v/>
      </c>
      <c r="H203" s="42" t="str">
        <f t="shared" si="29"/>
        <v/>
      </c>
      <c r="I203" s="44" t="str">
        <f t="shared" ref="I203:I266" si="35">IF(B203="","",+B203-A203+1)</f>
        <v/>
      </c>
      <c r="J203" s="43" t="str">
        <f>IF(B203="","",LOOKUP(B203,'Interes Mora'!$A$3:$E$700))</f>
        <v/>
      </c>
      <c r="K203" s="45" t="str">
        <f t="shared" ref="K203:K266" si="36">IF(B203="","",+H203*J203*I203/30)</f>
        <v/>
      </c>
      <c r="L203" s="45" t="str">
        <f t="shared" si="30"/>
        <v/>
      </c>
    </row>
    <row r="204" spans="1:12" hidden="1" x14ac:dyDescent="0.25">
      <c r="A204" s="40" t="str">
        <f t="shared" ref="A204:A266" si="37">IF(B203&lt;$L$7,B203+1,"")</f>
        <v/>
      </c>
      <c r="B204" s="30" t="str">
        <f t="shared" si="31"/>
        <v/>
      </c>
      <c r="C204" s="25">
        <f>IF(B204&gt;$E$7,0,IF(B204="","",VLOOKUP(YEAR(B204),S.M.M.L.V.!$A$2:$B$100,2,FALSE)))</f>
        <v>0</v>
      </c>
      <c r="D204" s="41" t="str">
        <f t="shared" si="32"/>
        <v/>
      </c>
      <c r="E204" s="42" t="str">
        <f t="shared" si="33"/>
        <v/>
      </c>
      <c r="F204" s="98" t="str">
        <f>IF(B204="","",IF($I$7=1,VLOOKUP(YEAR(B204),'% Aportes Salud - Pensión'!$A$3:$E$100,4,FALSE),VLOOKUP(YEAR(B204),'% Aportes Salud - Pensión'!$A$3:$E$100,5,FALSE)))</f>
        <v/>
      </c>
      <c r="G204" s="42" t="str">
        <f t="shared" si="34"/>
        <v/>
      </c>
      <c r="H204" s="42" t="str">
        <f t="shared" ref="H204:H266" si="38">IF(B204="","",+G204+H203)</f>
        <v/>
      </c>
      <c r="I204" s="44" t="str">
        <f t="shared" si="35"/>
        <v/>
      </c>
      <c r="J204" s="43" t="str">
        <f>IF(B204="","",LOOKUP(B204,'Interes Mora'!$A$3:$E$700))</f>
        <v/>
      </c>
      <c r="K204" s="45" t="str">
        <f t="shared" si="36"/>
        <v/>
      </c>
      <c r="L204" s="45" t="str">
        <f t="shared" ref="L204:L266" si="39">IF(B204="","",+L203+K204)</f>
        <v/>
      </c>
    </row>
    <row r="205" spans="1:12" hidden="1" x14ac:dyDescent="0.25">
      <c r="A205" s="40" t="str">
        <f t="shared" si="37"/>
        <v/>
      </c>
      <c r="B205" s="30" t="str">
        <f t="shared" si="31"/>
        <v/>
      </c>
      <c r="C205" s="25">
        <f>IF(B205&gt;$E$7,0,IF(B205="","",VLOOKUP(YEAR(B205),S.M.M.L.V.!$A$2:$B$100,2,FALSE)))</f>
        <v>0</v>
      </c>
      <c r="D205" s="41" t="str">
        <f t="shared" si="32"/>
        <v/>
      </c>
      <c r="E205" s="42" t="str">
        <f t="shared" si="33"/>
        <v/>
      </c>
      <c r="F205" s="98" t="str">
        <f>IF(B205="","",IF($I$7=1,VLOOKUP(YEAR(B205),'% Aportes Salud - Pensión'!$A$3:$E$100,4,FALSE),VLOOKUP(YEAR(B205),'% Aportes Salud - Pensión'!$A$3:$E$100,5,FALSE)))</f>
        <v/>
      </c>
      <c r="G205" s="42" t="str">
        <f t="shared" si="34"/>
        <v/>
      </c>
      <c r="H205" s="42" t="str">
        <f t="shared" si="38"/>
        <v/>
      </c>
      <c r="I205" s="44" t="str">
        <f t="shared" si="35"/>
        <v/>
      </c>
      <c r="J205" s="43" t="str">
        <f>IF(B205="","",LOOKUP(B205,'Interes Mora'!$A$3:$E$700))</f>
        <v/>
      </c>
      <c r="K205" s="45" t="str">
        <f t="shared" si="36"/>
        <v/>
      </c>
      <c r="L205" s="45" t="str">
        <f t="shared" si="39"/>
        <v/>
      </c>
    </row>
    <row r="206" spans="1:12" hidden="1" x14ac:dyDescent="0.25">
      <c r="A206" s="40" t="str">
        <f t="shared" si="37"/>
        <v/>
      </c>
      <c r="B206" s="30" t="str">
        <f t="shared" si="31"/>
        <v/>
      </c>
      <c r="C206" s="25">
        <f>IF(B206&gt;$E$7,0,IF(B206="","",VLOOKUP(YEAR(B206),S.M.M.L.V.!$A$2:$B$100,2,FALSE)))</f>
        <v>0</v>
      </c>
      <c r="D206" s="41" t="str">
        <f t="shared" si="32"/>
        <v/>
      </c>
      <c r="E206" s="42" t="str">
        <f t="shared" si="33"/>
        <v/>
      </c>
      <c r="F206" s="98" t="str">
        <f>IF(B206="","",IF($I$7=1,VLOOKUP(YEAR(B206),'% Aportes Salud - Pensión'!$A$3:$E$100,4,FALSE),VLOOKUP(YEAR(B206),'% Aportes Salud - Pensión'!$A$3:$E$100,5,FALSE)))</f>
        <v/>
      </c>
      <c r="G206" s="42" t="str">
        <f t="shared" si="34"/>
        <v/>
      </c>
      <c r="H206" s="42" t="str">
        <f t="shared" si="38"/>
        <v/>
      </c>
      <c r="I206" s="44" t="str">
        <f t="shared" si="35"/>
        <v/>
      </c>
      <c r="J206" s="43" t="str">
        <f>IF(B206="","",LOOKUP(B206,'Interes Mora'!$A$3:$E$700))</f>
        <v/>
      </c>
      <c r="K206" s="45" t="str">
        <f t="shared" si="36"/>
        <v/>
      </c>
      <c r="L206" s="45" t="str">
        <f t="shared" si="39"/>
        <v/>
      </c>
    </row>
    <row r="207" spans="1:12" hidden="1" x14ac:dyDescent="0.25">
      <c r="A207" s="40" t="str">
        <f t="shared" si="37"/>
        <v/>
      </c>
      <c r="B207" s="30" t="str">
        <f t="shared" si="31"/>
        <v/>
      </c>
      <c r="C207" s="25">
        <f>IF(B207&gt;$E$7,0,IF(B207="","",VLOOKUP(YEAR(B207),S.M.M.L.V.!$A$2:$B$100,2,FALSE)))</f>
        <v>0</v>
      </c>
      <c r="D207" s="41" t="str">
        <f t="shared" si="32"/>
        <v/>
      </c>
      <c r="E207" s="42" t="str">
        <f t="shared" si="33"/>
        <v/>
      </c>
      <c r="F207" s="98" t="str">
        <f>IF(B207="","",IF($I$7=1,VLOOKUP(YEAR(B207),'% Aportes Salud - Pensión'!$A$3:$E$100,4,FALSE),VLOOKUP(YEAR(B207),'% Aportes Salud - Pensión'!$A$3:$E$100,5,FALSE)))</f>
        <v/>
      </c>
      <c r="G207" s="42" t="str">
        <f t="shared" si="34"/>
        <v/>
      </c>
      <c r="H207" s="42" t="str">
        <f t="shared" si="38"/>
        <v/>
      </c>
      <c r="I207" s="44" t="str">
        <f t="shared" si="35"/>
        <v/>
      </c>
      <c r="J207" s="43" t="str">
        <f>IF(B207="","",LOOKUP(B207,'Interes Mora'!$A$3:$E$700))</f>
        <v/>
      </c>
      <c r="K207" s="45" t="str">
        <f t="shared" si="36"/>
        <v/>
      </c>
      <c r="L207" s="45" t="str">
        <f t="shared" si="39"/>
        <v/>
      </c>
    </row>
    <row r="208" spans="1:12" hidden="1" x14ac:dyDescent="0.25">
      <c r="A208" s="40" t="str">
        <f t="shared" si="37"/>
        <v/>
      </c>
      <c r="B208" s="30" t="str">
        <f t="shared" si="31"/>
        <v/>
      </c>
      <c r="C208" s="25">
        <f>IF(B208&gt;$E$7,0,IF(B208="","",VLOOKUP(YEAR(B208),S.M.M.L.V.!$A$2:$B$100,2,FALSE)))</f>
        <v>0</v>
      </c>
      <c r="D208" s="41" t="str">
        <f t="shared" si="32"/>
        <v/>
      </c>
      <c r="E208" s="42" t="str">
        <f t="shared" si="33"/>
        <v/>
      </c>
      <c r="F208" s="98" t="str">
        <f>IF(B208="","",IF($I$7=1,VLOOKUP(YEAR(B208),'% Aportes Salud - Pensión'!$A$3:$E$100,4,FALSE),VLOOKUP(YEAR(B208),'% Aportes Salud - Pensión'!$A$3:$E$100,5,FALSE)))</f>
        <v/>
      </c>
      <c r="G208" s="42" t="str">
        <f t="shared" si="34"/>
        <v/>
      </c>
      <c r="H208" s="42" t="str">
        <f t="shared" si="38"/>
        <v/>
      </c>
      <c r="I208" s="44" t="str">
        <f t="shared" si="35"/>
        <v/>
      </c>
      <c r="J208" s="43" t="str">
        <f>IF(B208="","",LOOKUP(B208,'Interes Mora'!$A$3:$E$700))</f>
        <v/>
      </c>
      <c r="K208" s="45" t="str">
        <f t="shared" si="36"/>
        <v/>
      </c>
      <c r="L208" s="45" t="str">
        <f t="shared" si="39"/>
        <v/>
      </c>
    </row>
    <row r="209" spans="1:12" hidden="1" x14ac:dyDescent="0.25">
      <c r="A209" s="40" t="str">
        <f t="shared" si="37"/>
        <v/>
      </c>
      <c r="B209" s="30" t="str">
        <f t="shared" si="31"/>
        <v/>
      </c>
      <c r="C209" s="25">
        <f>IF(B209&gt;$E$7,0,IF(B209="","",VLOOKUP(YEAR(B209),S.M.M.L.V.!$A$2:$B$100,2,FALSE)))</f>
        <v>0</v>
      </c>
      <c r="D209" s="41" t="str">
        <f t="shared" si="32"/>
        <v/>
      </c>
      <c r="E209" s="42" t="str">
        <f t="shared" si="33"/>
        <v/>
      </c>
      <c r="F209" s="98" t="str">
        <f>IF(B209="","",IF($I$7=1,VLOOKUP(YEAR(B209),'% Aportes Salud - Pensión'!$A$3:$E$100,4,FALSE),VLOOKUP(YEAR(B209),'% Aportes Salud - Pensión'!$A$3:$E$100,5,FALSE)))</f>
        <v/>
      </c>
      <c r="G209" s="42" t="str">
        <f t="shared" si="34"/>
        <v/>
      </c>
      <c r="H209" s="42" t="str">
        <f t="shared" si="38"/>
        <v/>
      </c>
      <c r="I209" s="44" t="str">
        <f t="shared" si="35"/>
        <v/>
      </c>
      <c r="J209" s="43" t="str">
        <f>IF(B209="","",LOOKUP(B209,'Interes Mora'!$A$3:$E$700))</f>
        <v/>
      </c>
      <c r="K209" s="45" t="str">
        <f t="shared" si="36"/>
        <v/>
      </c>
      <c r="L209" s="45" t="str">
        <f t="shared" si="39"/>
        <v/>
      </c>
    </row>
    <row r="210" spans="1:12" hidden="1" x14ac:dyDescent="0.25">
      <c r="A210" s="40" t="str">
        <f t="shared" si="37"/>
        <v/>
      </c>
      <c r="B210" s="30" t="str">
        <f t="shared" si="31"/>
        <v/>
      </c>
      <c r="C210" s="25">
        <f>IF(B210&gt;$E$7,0,IF(B210="","",VLOOKUP(YEAR(B210),S.M.M.L.V.!$A$2:$B$100,2,FALSE)))</f>
        <v>0</v>
      </c>
      <c r="D210" s="41" t="str">
        <f t="shared" si="32"/>
        <v/>
      </c>
      <c r="E210" s="42" t="str">
        <f t="shared" si="33"/>
        <v/>
      </c>
      <c r="F210" s="98" t="str">
        <f>IF(B210="","",IF($I$7=1,VLOOKUP(YEAR(B210),'% Aportes Salud - Pensión'!$A$3:$E$100,4,FALSE),VLOOKUP(YEAR(B210),'% Aportes Salud - Pensión'!$A$3:$E$100,5,FALSE)))</f>
        <v/>
      </c>
      <c r="G210" s="42" t="str">
        <f t="shared" si="34"/>
        <v/>
      </c>
      <c r="H210" s="42" t="str">
        <f t="shared" si="38"/>
        <v/>
      </c>
      <c r="I210" s="44" t="str">
        <f t="shared" si="35"/>
        <v/>
      </c>
      <c r="J210" s="43" t="str">
        <f>IF(B210="","",LOOKUP(B210,'Interes Mora'!$A$3:$E$700))</f>
        <v/>
      </c>
      <c r="K210" s="45" t="str">
        <f t="shared" si="36"/>
        <v/>
      </c>
      <c r="L210" s="45" t="str">
        <f t="shared" si="39"/>
        <v/>
      </c>
    </row>
    <row r="211" spans="1:12" hidden="1" x14ac:dyDescent="0.25">
      <c r="A211" s="40" t="str">
        <f t="shared" si="37"/>
        <v/>
      </c>
      <c r="B211" s="30" t="str">
        <f t="shared" si="31"/>
        <v/>
      </c>
      <c r="C211" s="25">
        <f>IF(B211&gt;$E$7,0,IF(B211="","",VLOOKUP(YEAR(B211),S.M.M.L.V.!$A$2:$B$100,2,FALSE)))</f>
        <v>0</v>
      </c>
      <c r="D211" s="41" t="str">
        <f t="shared" si="32"/>
        <v/>
      </c>
      <c r="E211" s="42" t="str">
        <f t="shared" si="33"/>
        <v/>
      </c>
      <c r="F211" s="98" t="str">
        <f>IF(B211="","",IF($I$7=1,VLOOKUP(YEAR(B211),'% Aportes Salud - Pensión'!$A$3:$E$100,4,FALSE),VLOOKUP(YEAR(B211),'% Aportes Salud - Pensión'!$A$3:$E$100,5,FALSE)))</f>
        <v/>
      </c>
      <c r="G211" s="42" t="str">
        <f t="shared" si="34"/>
        <v/>
      </c>
      <c r="H211" s="42" t="str">
        <f t="shared" si="38"/>
        <v/>
      </c>
      <c r="I211" s="44" t="str">
        <f t="shared" si="35"/>
        <v/>
      </c>
      <c r="J211" s="43" t="str">
        <f>IF(B211="","",LOOKUP(B211,'Interes Mora'!$A$3:$E$700))</f>
        <v/>
      </c>
      <c r="K211" s="45" t="str">
        <f t="shared" si="36"/>
        <v/>
      </c>
      <c r="L211" s="45" t="str">
        <f t="shared" si="39"/>
        <v/>
      </c>
    </row>
    <row r="212" spans="1:12" hidden="1" x14ac:dyDescent="0.25">
      <c r="A212" s="40" t="str">
        <f t="shared" si="37"/>
        <v/>
      </c>
      <c r="B212" s="30" t="str">
        <f t="shared" si="31"/>
        <v/>
      </c>
      <c r="C212" s="25">
        <f>IF(B212&gt;$E$7,0,IF(B212="","",VLOOKUP(YEAR(B212),S.M.M.L.V.!$A$2:$B$100,2,FALSE)))</f>
        <v>0</v>
      </c>
      <c r="D212" s="41" t="str">
        <f t="shared" si="32"/>
        <v/>
      </c>
      <c r="E212" s="42" t="str">
        <f t="shared" si="33"/>
        <v/>
      </c>
      <c r="F212" s="98" t="str">
        <f>IF(B212="","",IF($I$7=1,VLOOKUP(YEAR(B212),'% Aportes Salud - Pensión'!$A$3:$E$100,4,FALSE),VLOOKUP(YEAR(B212),'% Aportes Salud - Pensión'!$A$3:$E$100,5,FALSE)))</f>
        <v/>
      </c>
      <c r="G212" s="42" t="str">
        <f t="shared" si="34"/>
        <v/>
      </c>
      <c r="H212" s="42" t="str">
        <f t="shared" si="38"/>
        <v/>
      </c>
      <c r="I212" s="44" t="str">
        <f t="shared" si="35"/>
        <v/>
      </c>
      <c r="J212" s="43" t="str">
        <f>IF(B212="","",LOOKUP(B212,'Interes Mora'!$A$3:$E$700))</f>
        <v/>
      </c>
      <c r="K212" s="45" t="str">
        <f t="shared" si="36"/>
        <v/>
      </c>
      <c r="L212" s="45" t="str">
        <f t="shared" si="39"/>
        <v/>
      </c>
    </row>
    <row r="213" spans="1:12" hidden="1" x14ac:dyDescent="0.25">
      <c r="A213" s="40" t="str">
        <f t="shared" si="37"/>
        <v/>
      </c>
      <c r="B213" s="30" t="str">
        <f t="shared" si="31"/>
        <v/>
      </c>
      <c r="C213" s="25">
        <f>IF(B213&gt;$E$7,0,IF(B213="","",VLOOKUP(YEAR(B213),S.M.M.L.V.!$A$2:$B$100,2,FALSE)))</f>
        <v>0</v>
      </c>
      <c r="D213" s="41" t="str">
        <f t="shared" si="32"/>
        <v/>
      </c>
      <c r="E213" s="42" t="str">
        <f t="shared" si="33"/>
        <v/>
      </c>
      <c r="F213" s="98" t="str">
        <f>IF(B213="","",IF($I$7=1,VLOOKUP(YEAR(B213),'% Aportes Salud - Pensión'!$A$3:$E$100,4,FALSE),VLOOKUP(YEAR(B213),'% Aportes Salud - Pensión'!$A$3:$E$100,5,FALSE)))</f>
        <v/>
      </c>
      <c r="G213" s="42" t="str">
        <f t="shared" si="34"/>
        <v/>
      </c>
      <c r="H213" s="42" t="str">
        <f t="shared" si="38"/>
        <v/>
      </c>
      <c r="I213" s="44" t="str">
        <f t="shared" si="35"/>
        <v/>
      </c>
      <c r="J213" s="43" t="str">
        <f>IF(B213="","",LOOKUP(B213,'Interes Mora'!$A$3:$E$700))</f>
        <v/>
      </c>
      <c r="K213" s="45" t="str">
        <f t="shared" si="36"/>
        <v/>
      </c>
      <c r="L213" s="45" t="str">
        <f t="shared" si="39"/>
        <v/>
      </c>
    </row>
    <row r="214" spans="1:12" hidden="1" x14ac:dyDescent="0.25">
      <c r="A214" s="40" t="str">
        <f t="shared" si="37"/>
        <v/>
      </c>
      <c r="B214" s="30" t="str">
        <f t="shared" si="31"/>
        <v/>
      </c>
      <c r="C214" s="25">
        <f>IF(B214&gt;$E$7,0,IF(B214="","",VLOOKUP(YEAR(B214),S.M.M.L.V.!$A$2:$B$100,2,FALSE)))</f>
        <v>0</v>
      </c>
      <c r="D214" s="41" t="str">
        <f t="shared" si="32"/>
        <v/>
      </c>
      <c r="E214" s="42" t="str">
        <f t="shared" si="33"/>
        <v/>
      </c>
      <c r="F214" s="98" t="str">
        <f>IF(B214="","",IF($I$7=1,VLOOKUP(YEAR(B214),'% Aportes Salud - Pensión'!$A$3:$E$100,4,FALSE),VLOOKUP(YEAR(B214),'% Aportes Salud - Pensión'!$A$3:$E$100,5,FALSE)))</f>
        <v/>
      </c>
      <c r="G214" s="42" t="str">
        <f t="shared" si="34"/>
        <v/>
      </c>
      <c r="H214" s="42" t="str">
        <f t="shared" si="38"/>
        <v/>
      </c>
      <c r="I214" s="44" t="str">
        <f t="shared" si="35"/>
        <v/>
      </c>
      <c r="J214" s="43" t="str">
        <f>IF(B214="","",LOOKUP(B214,'Interes Mora'!$A$3:$E$700))</f>
        <v/>
      </c>
      <c r="K214" s="45" t="str">
        <f t="shared" si="36"/>
        <v/>
      </c>
      <c r="L214" s="45" t="str">
        <f t="shared" si="39"/>
        <v/>
      </c>
    </row>
    <row r="215" spans="1:12" hidden="1" x14ac:dyDescent="0.25">
      <c r="A215" s="40" t="str">
        <f t="shared" si="37"/>
        <v/>
      </c>
      <c r="B215" s="30" t="str">
        <f t="shared" si="31"/>
        <v/>
      </c>
      <c r="C215" s="25">
        <f>IF(B215&gt;$E$7,0,IF(B215="","",VLOOKUP(YEAR(B215),S.M.M.L.V.!$A$2:$B$100,2,FALSE)))</f>
        <v>0</v>
      </c>
      <c r="D215" s="41" t="str">
        <f t="shared" si="32"/>
        <v/>
      </c>
      <c r="E215" s="42" t="str">
        <f t="shared" si="33"/>
        <v/>
      </c>
      <c r="F215" s="98" t="str">
        <f>IF(B215="","",IF($I$7=1,VLOOKUP(YEAR(B215),'% Aportes Salud - Pensión'!$A$3:$E$100,4,FALSE),VLOOKUP(YEAR(B215),'% Aportes Salud - Pensión'!$A$3:$E$100,5,FALSE)))</f>
        <v/>
      </c>
      <c r="G215" s="42" t="str">
        <f t="shared" si="34"/>
        <v/>
      </c>
      <c r="H215" s="42" t="str">
        <f t="shared" si="38"/>
        <v/>
      </c>
      <c r="I215" s="44" t="str">
        <f t="shared" si="35"/>
        <v/>
      </c>
      <c r="J215" s="43" t="str">
        <f>IF(B215="","",LOOKUP(B215,'Interes Mora'!$A$3:$E$700))</f>
        <v/>
      </c>
      <c r="K215" s="45" t="str">
        <f t="shared" si="36"/>
        <v/>
      </c>
      <c r="L215" s="45" t="str">
        <f t="shared" si="39"/>
        <v/>
      </c>
    </row>
    <row r="216" spans="1:12" hidden="1" x14ac:dyDescent="0.25">
      <c r="A216" s="40" t="str">
        <f t="shared" si="37"/>
        <v/>
      </c>
      <c r="B216" s="30" t="str">
        <f t="shared" si="31"/>
        <v/>
      </c>
      <c r="C216" s="25">
        <f>IF(B216&gt;$E$7,0,IF(B216="","",VLOOKUP(YEAR(B216),S.M.M.L.V.!$A$2:$B$100,2,FALSE)))</f>
        <v>0</v>
      </c>
      <c r="D216" s="41" t="str">
        <f t="shared" si="32"/>
        <v/>
      </c>
      <c r="E216" s="42" t="str">
        <f t="shared" si="33"/>
        <v/>
      </c>
      <c r="F216" s="98" t="str">
        <f>IF(B216="","",IF($I$7=1,VLOOKUP(YEAR(B216),'% Aportes Salud - Pensión'!$A$3:$E$100,4,FALSE),VLOOKUP(YEAR(B216),'% Aportes Salud - Pensión'!$A$3:$E$100,5,FALSE)))</f>
        <v/>
      </c>
      <c r="G216" s="42" t="str">
        <f t="shared" si="34"/>
        <v/>
      </c>
      <c r="H216" s="42" t="str">
        <f t="shared" si="38"/>
        <v/>
      </c>
      <c r="I216" s="44" t="str">
        <f t="shared" si="35"/>
        <v/>
      </c>
      <c r="J216" s="43" t="str">
        <f>IF(B216="","",LOOKUP(B216,'Interes Mora'!$A$3:$E$700))</f>
        <v/>
      </c>
      <c r="K216" s="45" t="str">
        <f t="shared" si="36"/>
        <v/>
      </c>
      <c r="L216" s="45" t="str">
        <f t="shared" si="39"/>
        <v/>
      </c>
    </row>
    <row r="217" spans="1:12" hidden="1" x14ac:dyDescent="0.25">
      <c r="A217" s="40" t="str">
        <f t="shared" si="37"/>
        <v/>
      </c>
      <c r="B217" s="30" t="str">
        <f t="shared" si="31"/>
        <v/>
      </c>
      <c r="C217" s="25">
        <f>IF(B217&gt;$E$7,0,IF(B217="","",VLOOKUP(YEAR(B217),S.M.M.L.V.!$A$2:$B$100,2,FALSE)))</f>
        <v>0</v>
      </c>
      <c r="D217" s="41" t="str">
        <f t="shared" si="32"/>
        <v/>
      </c>
      <c r="E217" s="42" t="str">
        <f t="shared" si="33"/>
        <v/>
      </c>
      <c r="F217" s="98" t="str">
        <f>IF(B217="","",IF($I$7=1,VLOOKUP(YEAR(B217),'% Aportes Salud - Pensión'!$A$3:$E$100,4,FALSE),VLOOKUP(YEAR(B217),'% Aportes Salud - Pensión'!$A$3:$E$100,5,FALSE)))</f>
        <v/>
      </c>
      <c r="G217" s="42" t="str">
        <f t="shared" si="34"/>
        <v/>
      </c>
      <c r="H217" s="42" t="str">
        <f t="shared" si="38"/>
        <v/>
      </c>
      <c r="I217" s="44" t="str">
        <f t="shared" si="35"/>
        <v/>
      </c>
      <c r="J217" s="43" t="str">
        <f>IF(B217="","",LOOKUP(B217,'Interes Mora'!$A$3:$E$700))</f>
        <v/>
      </c>
      <c r="K217" s="45" t="str">
        <f t="shared" si="36"/>
        <v/>
      </c>
      <c r="L217" s="45" t="str">
        <f t="shared" si="39"/>
        <v/>
      </c>
    </row>
    <row r="218" spans="1:12" hidden="1" x14ac:dyDescent="0.25">
      <c r="A218" s="40" t="str">
        <f t="shared" si="37"/>
        <v/>
      </c>
      <c r="B218" s="30" t="str">
        <f t="shared" si="31"/>
        <v/>
      </c>
      <c r="C218" s="25">
        <f>IF(B218&gt;$E$7,0,IF(B218="","",VLOOKUP(YEAR(B218),S.M.M.L.V.!$A$2:$B$100,2,FALSE)))</f>
        <v>0</v>
      </c>
      <c r="D218" s="41" t="str">
        <f t="shared" si="32"/>
        <v/>
      </c>
      <c r="E218" s="42" t="str">
        <f t="shared" si="33"/>
        <v/>
      </c>
      <c r="F218" s="98" t="str">
        <f>IF(B218="","",IF($I$7=1,VLOOKUP(YEAR(B218),'% Aportes Salud - Pensión'!$A$3:$E$100,4,FALSE),VLOOKUP(YEAR(B218),'% Aportes Salud - Pensión'!$A$3:$E$100,5,FALSE)))</f>
        <v/>
      </c>
      <c r="G218" s="42" t="str">
        <f t="shared" si="34"/>
        <v/>
      </c>
      <c r="H218" s="42" t="str">
        <f t="shared" si="38"/>
        <v/>
      </c>
      <c r="I218" s="44" t="str">
        <f t="shared" si="35"/>
        <v/>
      </c>
      <c r="J218" s="43" t="str">
        <f>IF(B218="","",LOOKUP(B218,'Interes Mora'!$A$3:$E$700))</f>
        <v/>
      </c>
      <c r="K218" s="45" t="str">
        <f t="shared" si="36"/>
        <v/>
      </c>
      <c r="L218" s="45" t="str">
        <f t="shared" si="39"/>
        <v/>
      </c>
    </row>
    <row r="219" spans="1:12" hidden="1" x14ac:dyDescent="0.25">
      <c r="A219" s="40" t="str">
        <f t="shared" si="37"/>
        <v/>
      </c>
      <c r="B219" s="30" t="str">
        <f t="shared" si="31"/>
        <v/>
      </c>
      <c r="C219" s="25">
        <f>IF(B219&gt;$E$7,0,IF(B219="","",VLOOKUP(YEAR(B219),S.M.M.L.V.!$A$2:$B$100,2,FALSE)))</f>
        <v>0</v>
      </c>
      <c r="D219" s="41" t="str">
        <f t="shared" si="32"/>
        <v/>
      </c>
      <c r="E219" s="42" t="str">
        <f t="shared" si="33"/>
        <v/>
      </c>
      <c r="F219" s="98" t="str">
        <f>IF(B219="","",IF($I$7=1,VLOOKUP(YEAR(B219),'% Aportes Salud - Pensión'!$A$3:$E$100,4,FALSE),VLOOKUP(YEAR(B219),'% Aportes Salud - Pensión'!$A$3:$E$100,5,FALSE)))</f>
        <v/>
      </c>
      <c r="G219" s="42" t="str">
        <f t="shared" si="34"/>
        <v/>
      </c>
      <c r="H219" s="42" t="str">
        <f t="shared" si="38"/>
        <v/>
      </c>
      <c r="I219" s="44" t="str">
        <f t="shared" si="35"/>
        <v/>
      </c>
      <c r="J219" s="43" t="str">
        <f>IF(B219="","",LOOKUP(B219,'Interes Mora'!$A$3:$E$700))</f>
        <v/>
      </c>
      <c r="K219" s="45" t="str">
        <f t="shared" si="36"/>
        <v/>
      </c>
      <c r="L219" s="45" t="str">
        <f t="shared" si="39"/>
        <v/>
      </c>
    </row>
    <row r="220" spans="1:12" hidden="1" x14ac:dyDescent="0.25">
      <c r="A220" s="40" t="str">
        <f t="shared" si="37"/>
        <v/>
      </c>
      <c r="B220" s="30" t="str">
        <f t="shared" si="31"/>
        <v/>
      </c>
      <c r="C220" s="25">
        <f>IF(B220&gt;$E$7,0,IF(B220="","",VLOOKUP(YEAR(B220),S.M.M.L.V.!$A$2:$B$100,2,FALSE)))</f>
        <v>0</v>
      </c>
      <c r="D220" s="41" t="str">
        <f t="shared" si="32"/>
        <v/>
      </c>
      <c r="E220" s="42" t="str">
        <f t="shared" si="33"/>
        <v/>
      </c>
      <c r="F220" s="98" t="str">
        <f>IF(B220="","",IF($I$7=1,VLOOKUP(YEAR(B220),'% Aportes Salud - Pensión'!$A$3:$E$100,4,FALSE),VLOOKUP(YEAR(B220),'% Aportes Salud - Pensión'!$A$3:$E$100,5,FALSE)))</f>
        <v/>
      </c>
      <c r="G220" s="42" t="str">
        <f t="shared" si="34"/>
        <v/>
      </c>
      <c r="H220" s="42" t="str">
        <f t="shared" si="38"/>
        <v/>
      </c>
      <c r="I220" s="44" t="str">
        <f t="shared" si="35"/>
        <v/>
      </c>
      <c r="J220" s="43" t="str">
        <f>IF(B220="","",LOOKUP(B220,'Interes Mora'!$A$3:$E$700))</f>
        <v/>
      </c>
      <c r="K220" s="45" t="str">
        <f t="shared" si="36"/>
        <v/>
      </c>
      <c r="L220" s="45" t="str">
        <f t="shared" si="39"/>
        <v/>
      </c>
    </row>
    <row r="221" spans="1:12" hidden="1" x14ac:dyDescent="0.25">
      <c r="A221" s="40" t="str">
        <f t="shared" si="37"/>
        <v/>
      </c>
      <c r="B221" s="30" t="str">
        <f t="shared" si="31"/>
        <v/>
      </c>
      <c r="C221" s="25">
        <f>IF(B221&gt;$E$7,0,IF(B221="","",VLOOKUP(YEAR(B221),S.M.M.L.V.!$A$2:$B$100,2,FALSE)))</f>
        <v>0</v>
      </c>
      <c r="D221" s="41" t="str">
        <f t="shared" si="32"/>
        <v/>
      </c>
      <c r="E221" s="42" t="str">
        <f t="shared" si="33"/>
        <v/>
      </c>
      <c r="F221" s="98" t="str">
        <f>IF(B221="","",IF($I$7=1,VLOOKUP(YEAR(B221),'% Aportes Salud - Pensión'!$A$3:$E$100,4,FALSE),VLOOKUP(YEAR(B221),'% Aportes Salud - Pensión'!$A$3:$E$100,5,FALSE)))</f>
        <v/>
      </c>
      <c r="G221" s="42" t="str">
        <f t="shared" si="34"/>
        <v/>
      </c>
      <c r="H221" s="42" t="str">
        <f t="shared" si="38"/>
        <v/>
      </c>
      <c r="I221" s="44" t="str">
        <f t="shared" si="35"/>
        <v/>
      </c>
      <c r="J221" s="43" t="str">
        <f>IF(B221="","",LOOKUP(B221,'Interes Mora'!$A$3:$E$700))</f>
        <v/>
      </c>
      <c r="K221" s="45" t="str">
        <f t="shared" si="36"/>
        <v/>
      </c>
      <c r="L221" s="45" t="str">
        <f t="shared" si="39"/>
        <v/>
      </c>
    </row>
    <row r="222" spans="1:12" hidden="1" x14ac:dyDescent="0.25">
      <c r="A222" s="40" t="str">
        <f t="shared" si="37"/>
        <v/>
      </c>
      <c r="B222" s="30" t="str">
        <f t="shared" si="31"/>
        <v/>
      </c>
      <c r="C222" s="25">
        <f>IF(B222&gt;$E$7,0,IF(B222="","",VLOOKUP(YEAR(B222),S.M.M.L.V.!$A$2:$B$100,2,FALSE)))</f>
        <v>0</v>
      </c>
      <c r="D222" s="41" t="str">
        <f t="shared" si="32"/>
        <v/>
      </c>
      <c r="E222" s="42" t="str">
        <f t="shared" si="33"/>
        <v/>
      </c>
      <c r="F222" s="98" t="str">
        <f>IF(B222="","",IF($I$7=1,VLOOKUP(YEAR(B222),'% Aportes Salud - Pensión'!$A$3:$E$100,4,FALSE),VLOOKUP(YEAR(B222),'% Aportes Salud - Pensión'!$A$3:$E$100,5,FALSE)))</f>
        <v/>
      </c>
      <c r="G222" s="42" t="str">
        <f t="shared" si="34"/>
        <v/>
      </c>
      <c r="H222" s="42" t="str">
        <f t="shared" si="38"/>
        <v/>
      </c>
      <c r="I222" s="44" t="str">
        <f t="shared" si="35"/>
        <v/>
      </c>
      <c r="J222" s="43" t="str">
        <f>IF(B222="","",LOOKUP(B222,'Interes Mora'!$A$3:$E$700))</f>
        <v/>
      </c>
      <c r="K222" s="45" t="str">
        <f t="shared" si="36"/>
        <v/>
      </c>
      <c r="L222" s="45" t="str">
        <f t="shared" si="39"/>
        <v/>
      </c>
    </row>
    <row r="223" spans="1:12" hidden="1" x14ac:dyDescent="0.25">
      <c r="A223" s="40" t="str">
        <f t="shared" si="37"/>
        <v/>
      </c>
      <c r="B223" s="30" t="str">
        <f t="shared" si="31"/>
        <v/>
      </c>
      <c r="C223" s="25">
        <f>IF(B223&gt;$E$7,0,IF(B223="","",VLOOKUP(YEAR(B223),S.M.M.L.V.!$A$2:$B$100,2,FALSE)))</f>
        <v>0</v>
      </c>
      <c r="D223" s="41" t="str">
        <f t="shared" si="32"/>
        <v/>
      </c>
      <c r="E223" s="42" t="str">
        <f t="shared" si="33"/>
        <v/>
      </c>
      <c r="F223" s="98" t="str">
        <f>IF(B223="","",IF($I$7=1,VLOOKUP(YEAR(B223),'% Aportes Salud - Pensión'!$A$3:$E$100,4,FALSE),VLOOKUP(YEAR(B223),'% Aportes Salud - Pensión'!$A$3:$E$100,5,FALSE)))</f>
        <v/>
      </c>
      <c r="G223" s="42" t="str">
        <f t="shared" si="34"/>
        <v/>
      </c>
      <c r="H223" s="42" t="str">
        <f t="shared" si="38"/>
        <v/>
      </c>
      <c r="I223" s="44" t="str">
        <f t="shared" si="35"/>
        <v/>
      </c>
      <c r="J223" s="43" t="str">
        <f>IF(B223="","",LOOKUP(B223,'Interes Mora'!$A$3:$E$700))</f>
        <v/>
      </c>
      <c r="K223" s="45" t="str">
        <f t="shared" si="36"/>
        <v/>
      </c>
      <c r="L223" s="45" t="str">
        <f t="shared" si="39"/>
        <v/>
      </c>
    </row>
    <row r="224" spans="1:12" hidden="1" x14ac:dyDescent="0.25">
      <c r="A224" s="40" t="str">
        <f t="shared" si="37"/>
        <v/>
      </c>
      <c r="B224" s="30" t="str">
        <f t="shared" si="31"/>
        <v/>
      </c>
      <c r="C224" s="25">
        <f>IF(B224&gt;$E$7,0,IF(B224="","",VLOOKUP(YEAR(B224),S.M.M.L.V.!$A$2:$B$100,2,FALSE)))</f>
        <v>0</v>
      </c>
      <c r="D224" s="41" t="str">
        <f t="shared" si="32"/>
        <v/>
      </c>
      <c r="E224" s="42" t="str">
        <f t="shared" si="33"/>
        <v/>
      </c>
      <c r="F224" s="98" t="str">
        <f>IF(B224="","",IF($I$7=1,VLOOKUP(YEAR(B224),'% Aportes Salud - Pensión'!$A$3:$E$100,4,FALSE),VLOOKUP(YEAR(B224),'% Aportes Salud - Pensión'!$A$3:$E$100,5,FALSE)))</f>
        <v/>
      </c>
      <c r="G224" s="42" t="str">
        <f t="shared" si="34"/>
        <v/>
      </c>
      <c r="H224" s="42" t="str">
        <f t="shared" si="38"/>
        <v/>
      </c>
      <c r="I224" s="44" t="str">
        <f t="shared" si="35"/>
        <v/>
      </c>
      <c r="J224" s="43" t="str">
        <f>IF(B224="","",LOOKUP(B224,'Interes Mora'!$A$3:$E$700))</f>
        <v/>
      </c>
      <c r="K224" s="45" t="str">
        <f t="shared" si="36"/>
        <v/>
      </c>
      <c r="L224" s="45" t="str">
        <f t="shared" si="39"/>
        <v/>
      </c>
    </row>
    <row r="225" spans="1:12" hidden="1" x14ac:dyDescent="0.25">
      <c r="A225" s="40" t="str">
        <f t="shared" si="37"/>
        <v/>
      </c>
      <c r="B225" s="30" t="str">
        <f t="shared" si="31"/>
        <v/>
      </c>
      <c r="C225" s="25">
        <f>IF(B225&gt;$E$7,0,IF(B225="","",VLOOKUP(YEAR(B225),S.M.M.L.V.!$A$2:$B$100,2,FALSE)))</f>
        <v>0</v>
      </c>
      <c r="D225" s="41" t="str">
        <f t="shared" si="32"/>
        <v/>
      </c>
      <c r="E225" s="42" t="str">
        <f t="shared" si="33"/>
        <v/>
      </c>
      <c r="F225" s="98" t="str">
        <f>IF(B225="","",IF($I$7=1,VLOOKUP(YEAR(B225),'% Aportes Salud - Pensión'!$A$3:$E$100,4,FALSE),VLOOKUP(YEAR(B225),'% Aportes Salud - Pensión'!$A$3:$E$100,5,FALSE)))</f>
        <v/>
      </c>
      <c r="G225" s="42" t="str">
        <f t="shared" si="34"/>
        <v/>
      </c>
      <c r="H225" s="42" t="str">
        <f t="shared" si="38"/>
        <v/>
      </c>
      <c r="I225" s="44" t="str">
        <f t="shared" si="35"/>
        <v/>
      </c>
      <c r="J225" s="43" t="str">
        <f>IF(B225="","",LOOKUP(B225,'Interes Mora'!$A$3:$E$700))</f>
        <v/>
      </c>
      <c r="K225" s="45" t="str">
        <f t="shared" si="36"/>
        <v/>
      </c>
      <c r="L225" s="45" t="str">
        <f t="shared" si="39"/>
        <v/>
      </c>
    </row>
    <row r="226" spans="1:12" hidden="1" x14ac:dyDescent="0.25">
      <c r="A226" s="40" t="str">
        <f t="shared" si="37"/>
        <v/>
      </c>
      <c r="B226" s="30" t="str">
        <f t="shared" si="31"/>
        <v/>
      </c>
      <c r="C226" s="25">
        <f>IF(B226&gt;$E$7,0,IF(B226="","",VLOOKUP(YEAR(B226),S.M.M.L.V.!$A$2:$B$100,2,FALSE)))</f>
        <v>0</v>
      </c>
      <c r="D226" s="41" t="str">
        <f t="shared" si="32"/>
        <v/>
      </c>
      <c r="E226" s="42" t="str">
        <f t="shared" si="33"/>
        <v/>
      </c>
      <c r="F226" s="98" t="str">
        <f>IF(B226="","",IF($I$7=1,VLOOKUP(YEAR(B226),'% Aportes Salud - Pensión'!$A$3:$E$100,4,FALSE),VLOOKUP(YEAR(B226),'% Aportes Salud - Pensión'!$A$3:$E$100,5,FALSE)))</f>
        <v/>
      </c>
      <c r="G226" s="42" t="str">
        <f t="shared" si="34"/>
        <v/>
      </c>
      <c r="H226" s="42" t="str">
        <f t="shared" si="38"/>
        <v/>
      </c>
      <c r="I226" s="44" t="str">
        <f t="shared" si="35"/>
        <v/>
      </c>
      <c r="J226" s="43" t="str">
        <f>IF(B226="","",LOOKUP(B226,'Interes Mora'!$A$3:$E$700))</f>
        <v/>
      </c>
      <c r="K226" s="45" t="str">
        <f t="shared" si="36"/>
        <v/>
      </c>
      <c r="L226" s="45" t="str">
        <f t="shared" si="39"/>
        <v/>
      </c>
    </row>
    <row r="227" spans="1:12" hidden="1" x14ac:dyDescent="0.25">
      <c r="A227" s="40" t="str">
        <f t="shared" si="37"/>
        <v/>
      </c>
      <c r="B227" s="30" t="str">
        <f t="shared" si="31"/>
        <v/>
      </c>
      <c r="C227" s="25">
        <f>IF(B227&gt;$E$7,0,IF(B227="","",VLOOKUP(YEAR(B227),S.M.M.L.V.!$A$2:$B$100,2,FALSE)))</f>
        <v>0</v>
      </c>
      <c r="D227" s="41" t="str">
        <f t="shared" si="32"/>
        <v/>
      </c>
      <c r="E227" s="42" t="str">
        <f t="shared" si="33"/>
        <v/>
      </c>
      <c r="F227" s="98" t="str">
        <f>IF(B227="","",IF($I$7=1,VLOOKUP(YEAR(B227),'% Aportes Salud - Pensión'!$A$3:$E$100,4,FALSE),VLOOKUP(YEAR(B227),'% Aportes Salud - Pensión'!$A$3:$E$100,5,FALSE)))</f>
        <v/>
      </c>
      <c r="G227" s="42" t="str">
        <f t="shared" si="34"/>
        <v/>
      </c>
      <c r="H227" s="42" t="str">
        <f t="shared" si="38"/>
        <v/>
      </c>
      <c r="I227" s="44" t="str">
        <f t="shared" si="35"/>
        <v/>
      </c>
      <c r="J227" s="43" t="str">
        <f>IF(B227="","",LOOKUP(B227,'Interes Mora'!$A$3:$E$700))</f>
        <v/>
      </c>
      <c r="K227" s="45" t="str">
        <f t="shared" si="36"/>
        <v/>
      </c>
      <c r="L227" s="45" t="str">
        <f t="shared" si="39"/>
        <v/>
      </c>
    </row>
    <row r="228" spans="1:12" hidden="1" x14ac:dyDescent="0.25">
      <c r="A228" s="40" t="str">
        <f t="shared" si="37"/>
        <v/>
      </c>
      <c r="B228" s="30" t="str">
        <f t="shared" si="31"/>
        <v/>
      </c>
      <c r="C228" s="25">
        <f>IF(B228&gt;$E$7,0,IF(B228="","",VLOOKUP(YEAR(B228),S.M.M.L.V.!$A$2:$B$100,2,FALSE)))</f>
        <v>0</v>
      </c>
      <c r="D228" s="41" t="str">
        <f t="shared" si="32"/>
        <v/>
      </c>
      <c r="E228" s="42" t="str">
        <f t="shared" si="33"/>
        <v/>
      </c>
      <c r="F228" s="98" t="str">
        <f>IF(B228="","",IF($I$7=1,VLOOKUP(YEAR(B228),'% Aportes Salud - Pensión'!$A$3:$E$100,4,FALSE),VLOOKUP(YEAR(B228),'% Aportes Salud - Pensión'!$A$3:$E$100,5,FALSE)))</f>
        <v/>
      </c>
      <c r="G228" s="42" t="str">
        <f t="shared" si="34"/>
        <v/>
      </c>
      <c r="H228" s="42" t="str">
        <f t="shared" si="38"/>
        <v/>
      </c>
      <c r="I228" s="44" t="str">
        <f t="shared" si="35"/>
        <v/>
      </c>
      <c r="J228" s="43" t="str">
        <f>IF(B228="","",LOOKUP(B228,'Interes Mora'!$A$3:$E$700))</f>
        <v/>
      </c>
      <c r="K228" s="45" t="str">
        <f t="shared" si="36"/>
        <v/>
      </c>
      <c r="L228" s="45" t="str">
        <f t="shared" si="39"/>
        <v/>
      </c>
    </row>
    <row r="229" spans="1:12" hidden="1" x14ac:dyDescent="0.25">
      <c r="A229" s="40" t="str">
        <f t="shared" si="37"/>
        <v/>
      </c>
      <c r="B229" s="30" t="str">
        <f t="shared" si="31"/>
        <v/>
      </c>
      <c r="C229" s="25">
        <f>IF(B229&gt;$E$7,0,IF(B229="","",VLOOKUP(YEAR(B229),S.M.M.L.V.!$A$2:$B$100,2,FALSE)))</f>
        <v>0</v>
      </c>
      <c r="D229" s="41" t="str">
        <f t="shared" si="32"/>
        <v/>
      </c>
      <c r="E229" s="42" t="str">
        <f t="shared" si="33"/>
        <v/>
      </c>
      <c r="F229" s="98" t="str">
        <f>IF(B229="","",IF($I$7=1,VLOOKUP(YEAR(B229),'% Aportes Salud - Pensión'!$A$3:$E$100,4,FALSE),VLOOKUP(YEAR(B229),'% Aportes Salud - Pensión'!$A$3:$E$100,5,FALSE)))</f>
        <v/>
      </c>
      <c r="G229" s="42" t="str">
        <f t="shared" si="34"/>
        <v/>
      </c>
      <c r="H229" s="42" t="str">
        <f t="shared" si="38"/>
        <v/>
      </c>
      <c r="I229" s="44" t="str">
        <f t="shared" si="35"/>
        <v/>
      </c>
      <c r="J229" s="43" t="str">
        <f>IF(B229="","",LOOKUP(B229,'Interes Mora'!$A$3:$E$700))</f>
        <v/>
      </c>
      <c r="K229" s="45" t="str">
        <f t="shared" si="36"/>
        <v/>
      </c>
      <c r="L229" s="45" t="str">
        <f t="shared" si="39"/>
        <v/>
      </c>
    </row>
    <row r="230" spans="1:12" hidden="1" x14ac:dyDescent="0.25">
      <c r="A230" s="40" t="str">
        <f t="shared" si="37"/>
        <v/>
      </c>
      <c r="B230" s="30" t="str">
        <f t="shared" si="31"/>
        <v/>
      </c>
      <c r="C230" s="25">
        <f>IF(B230&gt;$E$7,0,IF(B230="","",VLOOKUP(YEAR(B230),S.M.M.L.V.!$A$2:$B$100,2,FALSE)))</f>
        <v>0</v>
      </c>
      <c r="D230" s="41" t="str">
        <f t="shared" si="32"/>
        <v/>
      </c>
      <c r="E230" s="42" t="str">
        <f t="shared" si="33"/>
        <v/>
      </c>
      <c r="F230" s="98" t="str">
        <f>IF(B230="","",IF($I$7=1,VLOOKUP(YEAR(B230),'% Aportes Salud - Pensión'!$A$3:$E$100,4,FALSE),VLOOKUP(YEAR(B230),'% Aportes Salud - Pensión'!$A$3:$E$100,5,FALSE)))</f>
        <v/>
      </c>
      <c r="G230" s="42" t="str">
        <f t="shared" si="34"/>
        <v/>
      </c>
      <c r="H230" s="42" t="str">
        <f t="shared" si="38"/>
        <v/>
      </c>
      <c r="I230" s="44" t="str">
        <f t="shared" si="35"/>
        <v/>
      </c>
      <c r="J230" s="43" t="str">
        <f>IF(B230="","",LOOKUP(B230,'Interes Mora'!$A$3:$E$700))</f>
        <v/>
      </c>
      <c r="K230" s="45" t="str">
        <f t="shared" si="36"/>
        <v/>
      </c>
      <c r="L230" s="45" t="str">
        <f t="shared" si="39"/>
        <v/>
      </c>
    </row>
    <row r="231" spans="1:12" hidden="1" x14ac:dyDescent="0.25">
      <c r="A231" s="40" t="str">
        <f t="shared" si="37"/>
        <v/>
      </c>
      <c r="B231" s="30" t="str">
        <f t="shared" si="31"/>
        <v/>
      </c>
      <c r="C231" s="25">
        <f>IF(B231&gt;$E$7,0,IF(B231="","",VLOOKUP(YEAR(B231),S.M.M.L.V.!$A$2:$B$100,2,FALSE)))</f>
        <v>0</v>
      </c>
      <c r="D231" s="41" t="str">
        <f t="shared" si="32"/>
        <v/>
      </c>
      <c r="E231" s="42" t="str">
        <f t="shared" si="33"/>
        <v/>
      </c>
      <c r="F231" s="98" t="str">
        <f>IF(B231="","",IF($I$7=1,VLOOKUP(YEAR(B231),'% Aportes Salud - Pensión'!$A$3:$E$100,4,FALSE),VLOOKUP(YEAR(B231),'% Aportes Salud - Pensión'!$A$3:$E$100,5,FALSE)))</f>
        <v/>
      </c>
      <c r="G231" s="42" t="str">
        <f t="shared" si="34"/>
        <v/>
      </c>
      <c r="H231" s="42" t="str">
        <f t="shared" si="38"/>
        <v/>
      </c>
      <c r="I231" s="44" t="str">
        <f t="shared" si="35"/>
        <v/>
      </c>
      <c r="J231" s="43" t="str">
        <f>IF(B231="","",LOOKUP(B231,'Interes Mora'!$A$3:$E$700))</f>
        <v/>
      </c>
      <c r="K231" s="45" t="str">
        <f t="shared" si="36"/>
        <v/>
      </c>
      <c r="L231" s="45" t="str">
        <f t="shared" si="39"/>
        <v/>
      </c>
    </row>
    <row r="232" spans="1:12" hidden="1" x14ac:dyDescent="0.25">
      <c r="A232" s="40" t="str">
        <f t="shared" si="37"/>
        <v/>
      </c>
      <c r="B232" s="30" t="str">
        <f t="shared" si="31"/>
        <v/>
      </c>
      <c r="C232" s="25">
        <f>IF(B232&gt;$E$7,0,IF(B232="","",VLOOKUP(YEAR(B232),S.M.M.L.V.!$A$2:$B$100,2,FALSE)))</f>
        <v>0</v>
      </c>
      <c r="D232" s="41" t="str">
        <f t="shared" si="32"/>
        <v/>
      </c>
      <c r="E232" s="42" t="str">
        <f t="shared" si="33"/>
        <v/>
      </c>
      <c r="F232" s="98" t="str">
        <f>IF(B232="","",IF($I$7=1,VLOOKUP(YEAR(B232),'% Aportes Salud - Pensión'!$A$3:$E$100,4,FALSE),VLOOKUP(YEAR(B232),'% Aportes Salud - Pensión'!$A$3:$E$100,5,FALSE)))</f>
        <v/>
      </c>
      <c r="G232" s="42" t="str">
        <f t="shared" si="34"/>
        <v/>
      </c>
      <c r="H232" s="42" t="str">
        <f t="shared" si="38"/>
        <v/>
      </c>
      <c r="I232" s="44" t="str">
        <f t="shared" si="35"/>
        <v/>
      </c>
      <c r="J232" s="43" t="str">
        <f>IF(B232="","",LOOKUP(B232,'Interes Mora'!$A$3:$E$700))</f>
        <v/>
      </c>
      <c r="K232" s="45" t="str">
        <f t="shared" si="36"/>
        <v/>
      </c>
      <c r="L232" s="45" t="str">
        <f t="shared" si="39"/>
        <v/>
      </c>
    </row>
    <row r="233" spans="1:12" hidden="1" x14ac:dyDescent="0.25">
      <c r="A233" s="40" t="str">
        <f t="shared" si="37"/>
        <v/>
      </c>
      <c r="B233" s="30" t="str">
        <f t="shared" si="31"/>
        <v/>
      </c>
      <c r="C233" s="25">
        <f>IF(B233&gt;$E$7,0,IF(B233="","",VLOOKUP(YEAR(B233),S.M.M.L.V.!$A$2:$B$100,2,FALSE)))</f>
        <v>0</v>
      </c>
      <c r="D233" s="41" t="str">
        <f t="shared" si="32"/>
        <v/>
      </c>
      <c r="E233" s="42" t="str">
        <f t="shared" si="33"/>
        <v/>
      </c>
      <c r="F233" s="98" t="str">
        <f>IF(B233="","",IF($I$7=1,VLOOKUP(YEAR(B233),'% Aportes Salud - Pensión'!$A$3:$E$100,4,FALSE),VLOOKUP(YEAR(B233),'% Aportes Salud - Pensión'!$A$3:$E$100,5,FALSE)))</f>
        <v/>
      </c>
      <c r="G233" s="42" t="str">
        <f t="shared" si="34"/>
        <v/>
      </c>
      <c r="H233" s="42" t="str">
        <f t="shared" si="38"/>
        <v/>
      </c>
      <c r="I233" s="44" t="str">
        <f t="shared" si="35"/>
        <v/>
      </c>
      <c r="J233" s="43" t="str">
        <f>IF(B233="","",LOOKUP(B233,'Interes Mora'!$A$3:$E$700))</f>
        <v/>
      </c>
      <c r="K233" s="45" t="str">
        <f t="shared" si="36"/>
        <v/>
      </c>
      <c r="L233" s="45" t="str">
        <f t="shared" si="39"/>
        <v/>
      </c>
    </row>
    <row r="234" spans="1:12" hidden="1" x14ac:dyDescent="0.25">
      <c r="A234" s="40" t="str">
        <f t="shared" ref="A234:A247" si="40">IF(B233&lt;$L$7,B233+1,"")</f>
        <v/>
      </c>
      <c r="B234" s="30" t="str">
        <f t="shared" ref="B234:B247" si="41">IF(A234="","",IF(EOMONTH(A234,0)&gt;=$L$7,$L$7,EOMONTH(A234,0)))</f>
        <v/>
      </c>
      <c r="C234" s="25">
        <f>IF(B234&gt;$E$7,0,IF(B234="","",VLOOKUP(YEAR(B234),S.M.M.L.V.!$A$2:$B$100,2,FALSE)))</f>
        <v>0</v>
      </c>
      <c r="D234" s="41" t="str">
        <f t="shared" si="32"/>
        <v/>
      </c>
      <c r="E234" s="42" t="str">
        <f t="shared" si="33"/>
        <v/>
      </c>
      <c r="F234" s="98" t="str">
        <f>IF(B234="","",IF($I$7=1,VLOOKUP(YEAR(B234),'% Aportes Salud - Pensión'!$A$3:$E$100,4,FALSE),VLOOKUP(YEAR(B234),'% Aportes Salud - Pensión'!$A$3:$E$100,5,FALSE)))</f>
        <v/>
      </c>
      <c r="G234" s="42" t="str">
        <f t="shared" si="34"/>
        <v/>
      </c>
      <c r="H234" s="42" t="str">
        <f t="shared" si="38"/>
        <v/>
      </c>
      <c r="I234" s="44" t="str">
        <f t="shared" si="35"/>
        <v/>
      </c>
      <c r="J234" s="43" t="str">
        <f>IF(B234="","",LOOKUP(B234,'Interes Mora'!$A$3:$E$700))</f>
        <v/>
      </c>
      <c r="K234" s="45" t="str">
        <f t="shared" si="36"/>
        <v/>
      </c>
      <c r="L234" s="45" t="str">
        <f t="shared" si="39"/>
        <v/>
      </c>
    </row>
    <row r="235" spans="1:12" hidden="1" x14ac:dyDescent="0.25">
      <c r="A235" s="40" t="str">
        <f t="shared" si="40"/>
        <v/>
      </c>
      <c r="B235" s="30" t="str">
        <f t="shared" si="41"/>
        <v/>
      </c>
      <c r="C235" s="25">
        <f>IF(B235&gt;$E$7,0,IF(B235="","",VLOOKUP(YEAR(B235),S.M.M.L.V.!$A$2:$B$100,2,FALSE)))</f>
        <v>0</v>
      </c>
      <c r="D235" s="41" t="str">
        <f t="shared" si="32"/>
        <v/>
      </c>
      <c r="E235" s="42" t="str">
        <f t="shared" si="33"/>
        <v/>
      </c>
      <c r="F235" s="98" t="str">
        <f>IF(B235="","",IF($I$7=1,VLOOKUP(YEAR(B235),'% Aportes Salud - Pensión'!$A$3:$E$100,4,FALSE),VLOOKUP(YEAR(B235),'% Aportes Salud - Pensión'!$A$3:$E$100,5,FALSE)))</f>
        <v/>
      </c>
      <c r="G235" s="42" t="str">
        <f t="shared" si="34"/>
        <v/>
      </c>
      <c r="H235" s="42" t="str">
        <f t="shared" si="38"/>
        <v/>
      </c>
      <c r="I235" s="44" t="str">
        <f t="shared" si="35"/>
        <v/>
      </c>
      <c r="J235" s="43" t="str">
        <f>IF(B235="","",LOOKUP(B235,'Interes Mora'!$A$3:$E$700))</f>
        <v/>
      </c>
      <c r="K235" s="45" t="str">
        <f t="shared" si="36"/>
        <v/>
      </c>
      <c r="L235" s="45" t="str">
        <f t="shared" si="39"/>
        <v/>
      </c>
    </row>
    <row r="236" spans="1:12" hidden="1" x14ac:dyDescent="0.25">
      <c r="A236" s="40" t="str">
        <f t="shared" si="40"/>
        <v/>
      </c>
      <c r="B236" s="30" t="str">
        <f t="shared" si="41"/>
        <v/>
      </c>
      <c r="C236" s="25">
        <f>IF(B236&gt;$E$7,0,IF(B236="","",VLOOKUP(YEAR(B236),S.M.M.L.V.!$A$2:$B$100,2,FALSE)))</f>
        <v>0</v>
      </c>
      <c r="D236" s="41" t="str">
        <f t="shared" si="32"/>
        <v/>
      </c>
      <c r="E236" s="42" t="str">
        <f t="shared" si="33"/>
        <v/>
      </c>
      <c r="F236" s="98" t="str">
        <f>IF(B236="","",IF($I$7=1,VLOOKUP(YEAR(B236),'% Aportes Salud - Pensión'!$A$3:$E$100,4,FALSE),VLOOKUP(YEAR(B236),'% Aportes Salud - Pensión'!$A$3:$E$100,5,FALSE)))</f>
        <v/>
      </c>
      <c r="G236" s="42" t="str">
        <f t="shared" si="34"/>
        <v/>
      </c>
      <c r="H236" s="42" t="str">
        <f t="shared" si="38"/>
        <v/>
      </c>
      <c r="I236" s="44" t="str">
        <f t="shared" si="35"/>
        <v/>
      </c>
      <c r="J236" s="43" t="str">
        <f>IF(B236="","",LOOKUP(B236,'Interes Mora'!$A$3:$E$700))</f>
        <v/>
      </c>
      <c r="K236" s="45" t="str">
        <f t="shared" si="36"/>
        <v/>
      </c>
      <c r="L236" s="45" t="str">
        <f t="shared" si="39"/>
        <v/>
      </c>
    </row>
    <row r="237" spans="1:12" hidden="1" x14ac:dyDescent="0.25">
      <c r="A237" s="40" t="str">
        <f t="shared" si="40"/>
        <v/>
      </c>
      <c r="B237" s="30" t="str">
        <f t="shared" si="41"/>
        <v/>
      </c>
      <c r="C237" s="25">
        <f>IF(B237&gt;$E$7,0,IF(B237="","",VLOOKUP(YEAR(B237),S.M.M.L.V.!$A$2:$B$100,2,FALSE)))</f>
        <v>0</v>
      </c>
      <c r="D237" s="41" t="str">
        <f t="shared" si="32"/>
        <v/>
      </c>
      <c r="E237" s="42" t="str">
        <f t="shared" si="33"/>
        <v/>
      </c>
      <c r="F237" s="98" t="str">
        <f>IF(B237="","",IF($I$7=1,VLOOKUP(YEAR(B237),'% Aportes Salud - Pensión'!$A$3:$E$100,4,FALSE),VLOOKUP(YEAR(B237),'% Aportes Salud - Pensión'!$A$3:$E$100,5,FALSE)))</f>
        <v/>
      </c>
      <c r="G237" s="42" t="str">
        <f t="shared" si="34"/>
        <v/>
      </c>
      <c r="H237" s="42" t="str">
        <f t="shared" si="38"/>
        <v/>
      </c>
      <c r="I237" s="44" t="str">
        <f t="shared" si="35"/>
        <v/>
      </c>
      <c r="J237" s="43" t="str">
        <f>IF(B237="","",LOOKUP(B237,'Interes Mora'!$A$3:$E$700))</f>
        <v/>
      </c>
      <c r="K237" s="45" t="str">
        <f t="shared" si="36"/>
        <v/>
      </c>
      <c r="L237" s="45" t="str">
        <f t="shared" si="39"/>
        <v/>
      </c>
    </row>
    <row r="238" spans="1:12" hidden="1" x14ac:dyDescent="0.25">
      <c r="A238" s="40" t="str">
        <f t="shared" si="40"/>
        <v/>
      </c>
      <c r="B238" s="30" t="str">
        <f t="shared" si="41"/>
        <v/>
      </c>
      <c r="C238" s="25">
        <f>IF(B238&gt;$E$7,0,IF(B238="","",VLOOKUP(YEAR(B238),S.M.M.L.V.!$A$2:$B$100,2,FALSE)))</f>
        <v>0</v>
      </c>
      <c r="D238" s="41" t="str">
        <f t="shared" si="32"/>
        <v/>
      </c>
      <c r="E238" s="42" t="str">
        <f t="shared" si="33"/>
        <v/>
      </c>
      <c r="F238" s="98" t="str">
        <f>IF(B238="","",IF($I$7=1,VLOOKUP(YEAR(B238),'% Aportes Salud - Pensión'!$A$3:$E$100,4,FALSE),VLOOKUP(YEAR(B238),'% Aportes Salud - Pensión'!$A$3:$E$100,5,FALSE)))</f>
        <v/>
      </c>
      <c r="G238" s="42" t="str">
        <f t="shared" si="34"/>
        <v/>
      </c>
      <c r="H238" s="42" t="str">
        <f t="shared" si="38"/>
        <v/>
      </c>
      <c r="I238" s="44" t="str">
        <f t="shared" si="35"/>
        <v/>
      </c>
      <c r="J238" s="43" t="str">
        <f>IF(B238="","",LOOKUP(B238,'Interes Mora'!$A$3:$E$700))</f>
        <v/>
      </c>
      <c r="K238" s="45" t="str">
        <f t="shared" si="36"/>
        <v/>
      </c>
      <c r="L238" s="45" t="str">
        <f t="shared" si="39"/>
        <v/>
      </c>
    </row>
    <row r="239" spans="1:12" hidden="1" x14ac:dyDescent="0.25">
      <c r="A239" s="40" t="str">
        <f t="shared" si="40"/>
        <v/>
      </c>
      <c r="B239" s="30" t="str">
        <f t="shared" si="41"/>
        <v/>
      </c>
      <c r="C239" s="25">
        <f>IF(B239&gt;$E$7,0,IF(B239="","",VLOOKUP(YEAR(B239),S.M.M.L.V.!$A$2:$B$100,2,FALSE)))</f>
        <v>0</v>
      </c>
      <c r="D239" s="41" t="str">
        <f t="shared" si="32"/>
        <v/>
      </c>
      <c r="E239" s="42" t="str">
        <f t="shared" si="33"/>
        <v/>
      </c>
      <c r="F239" s="98" t="str">
        <f>IF(B239="","",IF($I$7=1,VLOOKUP(YEAR(B239),'% Aportes Salud - Pensión'!$A$3:$E$100,4,FALSE),VLOOKUP(YEAR(B239),'% Aportes Salud - Pensión'!$A$3:$E$100,5,FALSE)))</f>
        <v/>
      </c>
      <c r="G239" s="42" t="str">
        <f t="shared" si="34"/>
        <v/>
      </c>
      <c r="H239" s="42" t="str">
        <f t="shared" si="38"/>
        <v/>
      </c>
      <c r="I239" s="44" t="str">
        <f t="shared" si="35"/>
        <v/>
      </c>
      <c r="J239" s="43" t="str">
        <f>IF(B239="","",LOOKUP(B239,'Interes Mora'!$A$3:$E$700))</f>
        <v/>
      </c>
      <c r="K239" s="45" t="str">
        <f t="shared" si="36"/>
        <v/>
      </c>
      <c r="L239" s="45" t="str">
        <f t="shared" si="39"/>
        <v/>
      </c>
    </row>
    <row r="240" spans="1:12" hidden="1" x14ac:dyDescent="0.25">
      <c r="A240" s="40" t="str">
        <f t="shared" si="40"/>
        <v/>
      </c>
      <c r="B240" s="30" t="str">
        <f t="shared" si="41"/>
        <v/>
      </c>
      <c r="C240" s="25">
        <f>IF(B240&gt;$E$7,0,IF(B240="","",VLOOKUP(YEAR(B240),S.M.M.L.V.!$A$2:$B$100,2,FALSE)))</f>
        <v>0</v>
      </c>
      <c r="D240" s="41" t="str">
        <f t="shared" si="32"/>
        <v/>
      </c>
      <c r="E240" s="42" t="str">
        <f t="shared" si="33"/>
        <v/>
      </c>
      <c r="F240" s="98" t="str">
        <f>IF(B240="","",IF($I$7=1,VLOOKUP(YEAR(B240),'% Aportes Salud - Pensión'!$A$3:$E$100,4,FALSE),VLOOKUP(YEAR(B240),'% Aportes Salud - Pensión'!$A$3:$E$100,5,FALSE)))</f>
        <v/>
      </c>
      <c r="G240" s="42" t="str">
        <f t="shared" si="34"/>
        <v/>
      </c>
      <c r="H240" s="42" t="str">
        <f t="shared" si="38"/>
        <v/>
      </c>
      <c r="I240" s="44" t="str">
        <f t="shared" si="35"/>
        <v/>
      </c>
      <c r="J240" s="43" t="str">
        <f>IF(B240="","",LOOKUP(B240,'Interes Mora'!$A$3:$E$700))</f>
        <v/>
      </c>
      <c r="K240" s="45" t="str">
        <f t="shared" si="36"/>
        <v/>
      </c>
      <c r="L240" s="45" t="str">
        <f t="shared" si="39"/>
        <v/>
      </c>
    </row>
    <row r="241" spans="1:12" hidden="1" x14ac:dyDescent="0.25">
      <c r="A241" s="40" t="str">
        <f t="shared" si="40"/>
        <v/>
      </c>
      <c r="B241" s="30" t="str">
        <f t="shared" si="41"/>
        <v/>
      </c>
      <c r="C241" s="25">
        <f>IF(B241&gt;$E$7,0,IF(B241="","",VLOOKUP(YEAR(B241),S.M.M.L.V.!$A$2:$B$100,2,FALSE)))</f>
        <v>0</v>
      </c>
      <c r="D241" s="41" t="str">
        <f t="shared" si="32"/>
        <v/>
      </c>
      <c r="E241" s="42" t="str">
        <f t="shared" si="33"/>
        <v/>
      </c>
      <c r="F241" s="98" t="str">
        <f>IF(B241="","",IF($I$7=1,VLOOKUP(YEAR(B241),'% Aportes Salud - Pensión'!$A$3:$E$100,4,FALSE),VLOOKUP(YEAR(B241),'% Aportes Salud - Pensión'!$A$3:$E$100,5,FALSE)))</f>
        <v/>
      </c>
      <c r="G241" s="42" t="str">
        <f t="shared" si="34"/>
        <v/>
      </c>
      <c r="H241" s="42" t="str">
        <f t="shared" si="38"/>
        <v/>
      </c>
      <c r="I241" s="44" t="str">
        <f t="shared" si="35"/>
        <v/>
      </c>
      <c r="J241" s="43" t="str">
        <f>IF(B241="","",LOOKUP(B241,'Interes Mora'!$A$3:$E$700))</f>
        <v/>
      </c>
      <c r="K241" s="45" t="str">
        <f t="shared" si="36"/>
        <v/>
      </c>
      <c r="L241" s="45" t="str">
        <f t="shared" si="39"/>
        <v/>
      </c>
    </row>
    <row r="242" spans="1:12" hidden="1" x14ac:dyDescent="0.25">
      <c r="A242" s="40" t="str">
        <f t="shared" si="40"/>
        <v/>
      </c>
      <c r="B242" s="30" t="str">
        <f t="shared" si="41"/>
        <v/>
      </c>
      <c r="C242" s="25">
        <f>IF(B242&gt;$E$7,0,IF(B242="","",VLOOKUP(YEAR(B242),S.M.M.L.V.!$A$2:$B$100,2,FALSE)))</f>
        <v>0</v>
      </c>
      <c r="D242" s="41" t="str">
        <f t="shared" si="32"/>
        <v/>
      </c>
      <c r="E242" s="42" t="str">
        <f t="shared" si="33"/>
        <v/>
      </c>
      <c r="F242" s="98" t="str">
        <f>IF(B242="","",IF($I$7=1,VLOOKUP(YEAR(B242),'% Aportes Salud - Pensión'!$A$3:$E$100,4,FALSE),VLOOKUP(YEAR(B242),'% Aportes Salud - Pensión'!$A$3:$E$100,5,FALSE)))</f>
        <v/>
      </c>
      <c r="G242" s="42" t="str">
        <f t="shared" si="34"/>
        <v/>
      </c>
      <c r="H242" s="42" t="str">
        <f t="shared" si="38"/>
        <v/>
      </c>
      <c r="I242" s="44" t="str">
        <f t="shared" si="35"/>
        <v/>
      </c>
      <c r="J242" s="43" t="str">
        <f>IF(B242="","",LOOKUP(B242,'Interes Mora'!$A$3:$E$700))</f>
        <v/>
      </c>
      <c r="K242" s="45" t="str">
        <f t="shared" si="36"/>
        <v/>
      </c>
      <c r="L242" s="45" t="str">
        <f t="shared" si="39"/>
        <v/>
      </c>
    </row>
    <row r="243" spans="1:12" hidden="1" x14ac:dyDescent="0.25">
      <c r="A243" s="40" t="str">
        <f t="shared" si="40"/>
        <v/>
      </c>
      <c r="B243" s="30" t="str">
        <f t="shared" si="41"/>
        <v/>
      </c>
      <c r="C243" s="25">
        <f>IF(B243&gt;$E$7,0,IF(B243="","",VLOOKUP(YEAR(B243),S.M.M.L.V.!$A$2:$B$100,2,FALSE)))</f>
        <v>0</v>
      </c>
      <c r="D243" s="41" t="str">
        <f t="shared" si="32"/>
        <v/>
      </c>
      <c r="E243" s="42" t="str">
        <f t="shared" si="33"/>
        <v/>
      </c>
      <c r="F243" s="98" t="str">
        <f>IF(B243="","",IF($I$7=1,VLOOKUP(YEAR(B243),'% Aportes Salud - Pensión'!$A$3:$E$100,4,FALSE),VLOOKUP(YEAR(B243),'% Aportes Salud - Pensión'!$A$3:$E$100,5,FALSE)))</f>
        <v/>
      </c>
      <c r="G243" s="42" t="str">
        <f t="shared" si="34"/>
        <v/>
      </c>
      <c r="H243" s="42" t="str">
        <f t="shared" si="38"/>
        <v/>
      </c>
      <c r="I243" s="44" t="str">
        <f t="shared" si="35"/>
        <v/>
      </c>
      <c r="J243" s="43" t="str">
        <f>IF(B243="","",LOOKUP(B243,'Interes Mora'!$A$3:$E$700))</f>
        <v/>
      </c>
      <c r="K243" s="45" t="str">
        <f t="shared" si="36"/>
        <v/>
      </c>
      <c r="L243" s="45" t="str">
        <f t="shared" si="39"/>
        <v/>
      </c>
    </row>
    <row r="244" spans="1:12" hidden="1" x14ac:dyDescent="0.25">
      <c r="A244" s="40" t="str">
        <f t="shared" si="40"/>
        <v/>
      </c>
      <c r="B244" s="30" t="str">
        <f t="shared" si="41"/>
        <v/>
      </c>
      <c r="C244" s="25">
        <f>IF(B244&gt;$E$7,0,IF(B244="","",VLOOKUP(YEAR(B244),S.M.M.L.V.!$A$2:$B$100,2,FALSE)))</f>
        <v>0</v>
      </c>
      <c r="D244" s="41" t="str">
        <f t="shared" si="32"/>
        <v/>
      </c>
      <c r="E244" s="42" t="str">
        <f t="shared" si="33"/>
        <v/>
      </c>
      <c r="F244" s="98" t="str">
        <f>IF(B244="","",IF($I$7=1,VLOOKUP(YEAR(B244),'% Aportes Salud - Pensión'!$A$3:$E$100,4,FALSE),VLOOKUP(YEAR(B244),'% Aportes Salud - Pensión'!$A$3:$E$100,5,FALSE)))</f>
        <v/>
      </c>
      <c r="G244" s="42" t="str">
        <f t="shared" si="34"/>
        <v/>
      </c>
      <c r="H244" s="42" t="str">
        <f t="shared" si="38"/>
        <v/>
      </c>
      <c r="I244" s="44" t="str">
        <f t="shared" si="35"/>
        <v/>
      </c>
      <c r="J244" s="43" t="str">
        <f>IF(B244="","",LOOKUP(B244,'Interes Mora'!$A$3:$E$700))</f>
        <v/>
      </c>
      <c r="K244" s="45" t="str">
        <f t="shared" si="36"/>
        <v/>
      </c>
      <c r="L244" s="45" t="str">
        <f t="shared" si="39"/>
        <v/>
      </c>
    </row>
    <row r="245" spans="1:12" hidden="1" x14ac:dyDescent="0.25">
      <c r="A245" s="40" t="str">
        <f t="shared" si="40"/>
        <v/>
      </c>
      <c r="B245" s="30" t="str">
        <f t="shared" si="41"/>
        <v/>
      </c>
      <c r="C245" s="25">
        <f>IF(B245&gt;$E$7,0,IF(B245="","",VLOOKUP(YEAR(B245),S.M.M.L.V.!$A$2:$B$100,2,FALSE)))</f>
        <v>0</v>
      </c>
      <c r="D245" s="41" t="str">
        <f t="shared" si="32"/>
        <v/>
      </c>
      <c r="E245" s="42" t="str">
        <f t="shared" si="33"/>
        <v/>
      </c>
      <c r="F245" s="98" t="str">
        <f>IF(B245="","",IF($I$7=1,VLOOKUP(YEAR(B245),'% Aportes Salud - Pensión'!$A$3:$E$100,4,FALSE),VLOOKUP(YEAR(B245),'% Aportes Salud - Pensión'!$A$3:$E$100,5,FALSE)))</f>
        <v/>
      </c>
      <c r="G245" s="42" t="str">
        <f t="shared" si="34"/>
        <v/>
      </c>
      <c r="H245" s="42" t="str">
        <f t="shared" si="38"/>
        <v/>
      </c>
      <c r="I245" s="44" t="str">
        <f t="shared" si="35"/>
        <v/>
      </c>
      <c r="J245" s="43" t="str">
        <f>IF(B245="","",LOOKUP(B245,'Interes Mora'!$A$3:$E$700))</f>
        <v/>
      </c>
      <c r="K245" s="45" t="str">
        <f t="shared" si="36"/>
        <v/>
      </c>
      <c r="L245" s="45" t="str">
        <f t="shared" si="39"/>
        <v/>
      </c>
    </row>
    <row r="246" spans="1:12" hidden="1" x14ac:dyDescent="0.25">
      <c r="A246" s="40" t="str">
        <f t="shared" si="40"/>
        <v/>
      </c>
      <c r="B246" s="30" t="str">
        <f t="shared" si="41"/>
        <v/>
      </c>
      <c r="C246" s="25">
        <f>IF(B246&gt;$E$7,0,IF(B246="","",VLOOKUP(YEAR(B246),S.M.M.L.V.!$A$2:$B$100,2,FALSE)))</f>
        <v>0</v>
      </c>
      <c r="D246" s="41" t="str">
        <f t="shared" si="32"/>
        <v/>
      </c>
      <c r="E246" s="42" t="str">
        <f t="shared" si="33"/>
        <v/>
      </c>
      <c r="F246" s="98" t="str">
        <f>IF(B246="","",IF($I$7=1,VLOOKUP(YEAR(B246),'% Aportes Salud - Pensión'!$A$3:$E$100,4,FALSE),VLOOKUP(YEAR(B246),'% Aportes Salud - Pensión'!$A$3:$E$100,5,FALSE)))</f>
        <v/>
      </c>
      <c r="G246" s="42" t="str">
        <f t="shared" si="34"/>
        <v/>
      </c>
      <c r="H246" s="42" t="str">
        <f t="shared" si="38"/>
        <v/>
      </c>
      <c r="I246" s="44" t="str">
        <f t="shared" si="35"/>
        <v/>
      </c>
      <c r="J246" s="43" t="str">
        <f>IF(B246="","",LOOKUP(B246,'Interes Mora'!$A$3:$E$700))</f>
        <v/>
      </c>
      <c r="K246" s="45" t="str">
        <f t="shared" si="36"/>
        <v/>
      </c>
      <c r="L246" s="45" t="str">
        <f t="shared" si="39"/>
        <v/>
      </c>
    </row>
    <row r="247" spans="1:12" hidden="1" x14ac:dyDescent="0.25">
      <c r="A247" s="40" t="str">
        <f t="shared" si="40"/>
        <v/>
      </c>
      <c r="B247" s="30" t="str">
        <f t="shared" si="41"/>
        <v/>
      </c>
      <c r="C247" s="25">
        <f>IF(B247&gt;$E$7,0,IF(B247="","",VLOOKUP(YEAR(B247),S.M.M.L.V.!$A$2:$B$100,2,FALSE)))</f>
        <v>0</v>
      </c>
      <c r="D247" s="41" t="str">
        <f t="shared" si="32"/>
        <v/>
      </c>
      <c r="E247" s="42" t="str">
        <f t="shared" si="33"/>
        <v/>
      </c>
      <c r="F247" s="98" t="str">
        <f>IF(B247="","",IF($I$7=1,VLOOKUP(YEAR(B247),'% Aportes Salud - Pensión'!$A$3:$E$100,4,FALSE),VLOOKUP(YEAR(B247),'% Aportes Salud - Pensión'!$A$3:$E$100,5,FALSE)))</f>
        <v/>
      </c>
      <c r="G247" s="42" t="str">
        <f t="shared" si="34"/>
        <v/>
      </c>
      <c r="H247" s="42" t="str">
        <f t="shared" si="38"/>
        <v/>
      </c>
      <c r="I247" s="44" t="str">
        <f t="shared" si="35"/>
        <v/>
      </c>
      <c r="J247" s="43" t="str">
        <f>IF(B247="","",LOOKUP(B247,'Interes Mora'!$A$3:$E$700))</f>
        <v/>
      </c>
      <c r="K247" s="45" t="str">
        <f t="shared" si="36"/>
        <v/>
      </c>
      <c r="L247" s="45" t="str">
        <f t="shared" si="39"/>
        <v/>
      </c>
    </row>
    <row r="248" spans="1:12" hidden="1" x14ac:dyDescent="0.25">
      <c r="A248" s="40" t="str">
        <f t="shared" si="37"/>
        <v/>
      </c>
      <c r="B248" s="30" t="str">
        <f t="shared" si="31"/>
        <v/>
      </c>
      <c r="C248" s="25">
        <f>IF(B248&gt;$E$7,0,IF(B248="","",VLOOKUP(YEAR(B248),S.M.M.L.V.!$A$2:$B$100,2,FALSE)))</f>
        <v>0</v>
      </c>
      <c r="D248" s="41" t="str">
        <f t="shared" si="32"/>
        <v/>
      </c>
      <c r="E248" s="42" t="str">
        <f t="shared" si="33"/>
        <v/>
      </c>
      <c r="F248" s="98" t="str">
        <f>IF(B248="","",IF($I$7=1,VLOOKUP(YEAR(B248),'% Aportes Salud - Pensión'!$A$3:$E$100,4,FALSE),VLOOKUP(YEAR(B248),'% Aportes Salud - Pensión'!$A$3:$E$100,5,FALSE)))</f>
        <v/>
      </c>
      <c r="G248" s="42" t="str">
        <f t="shared" si="34"/>
        <v/>
      </c>
      <c r="H248" s="42" t="str">
        <f t="shared" si="38"/>
        <v/>
      </c>
      <c r="I248" s="44" t="str">
        <f t="shared" si="35"/>
        <v/>
      </c>
      <c r="J248" s="43" t="str">
        <f>IF(B248="","",LOOKUP(B248,'Interes Mora'!$A$3:$E$700))</f>
        <v/>
      </c>
      <c r="K248" s="45" t="str">
        <f t="shared" si="36"/>
        <v/>
      </c>
      <c r="L248" s="45" t="str">
        <f t="shared" si="39"/>
        <v/>
      </c>
    </row>
    <row r="249" spans="1:12" hidden="1" x14ac:dyDescent="0.25">
      <c r="A249" s="40" t="str">
        <f t="shared" si="37"/>
        <v/>
      </c>
      <c r="B249" s="30" t="str">
        <f t="shared" si="31"/>
        <v/>
      </c>
      <c r="C249" s="25">
        <f>IF(B249&gt;$E$7,0,IF(B249="","",VLOOKUP(YEAR(B249),S.M.M.L.V.!$A$2:$B$100,2,FALSE)))</f>
        <v>0</v>
      </c>
      <c r="D249" s="41" t="str">
        <f t="shared" si="32"/>
        <v/>
      </c>
      <c r="E249" s="42" t="str">
        <f t="shared" si="33"/>
        <v/>
      </c>
      <c r="F249" s="98" t="str">
        <f>IF(B249="","",IF($I$7=1,VLOOKUP(YEAR(B249),'% Aportes Salud - Pensión'!$A$3:$E$100,4,FALSE),VLOOKUP(YEAR(B249),'% Aportes Salud - Pensión'!$A$3:$E$100,5,FALSE)))</f>
        <v/>
      </c>
      <c r="G249" s="42" t="str">
        <f t="shared" si="34"/>
        <v/>
      </c>
      <c r="H249" s="42" t="str">
        <f t="shared" si="38"/>
        <v/>
      </c>
      <c r="I249" s="44" t="str">
        <f t="shared" si="35"/>
        <v/>
      </c>
      <c r="J249" s="43" t="str">
        <f>IF(B249="","",LOOKUP(B249,'Interes Mora'!$A$3:$E$700))</f>
        <v/>
      </c>
      <c r="K249" s="45" t="str">
        <f t="shared" si="36"/>
        <v/>
      </c>
      <c r="L249" s="45" t="str">
        <f t="shared" si="39"/>
        <v/>
      </c>
    </row>
    <row r="250" spans="1:12" hidden="1" x14ac:dyDescent="0.25">
      <c r="A250" s="40" t="str">
        <f t="shared" si="37"/>
        <v/>
      </c>
      <c r="B250" s="30" t="str">
        <f t="shared" si="31"/>
        <v/>
      </c>
      <c r="C250" s="25">
        <f>IF(B250&gt;$E$7,0,IF(B250="","",VLOOKUP(YEAR(B250),S.M.M.L.V.!$A$2:$B$100,2,FALSE)))</f>
        <v>0</v>
      </c>
      <c r="D250" s="41" t="str">
        <f t="shared" si="32"/>
        <v/>
      </c>
      <c r="E250" s="42" t="str">
        <f t="shared" si="33"/>
        <v/>
      </c>
      <c r="F250" s="98" t="str">
        <f>IF(B250="","",IF($I$7=1,VLOOKUP(YEAR(B250),'% Aportes Salud - Pensión'!$A$3:$E$100,4,FALSE),VLOOKUP(YEAR(B250),'% Aportes Salud - Pensión'!$A$3:$E$100,5,FALSE)))</f>
        <v/>
      </c>
      <c r="G250" s="42" t="str">
        <f t="shared" si="34"/>
        <v/>
      </c>
      <c r="H250" s="42" t="str">
        <f t="shared" si="38"/>
        <v/>
      </c>
      <c r="I250" s="44" t="str">
        <f t="shared" si="35"/>
        <v/>
      </c>
      <c r="J250" s="43" t="str">
        <f>IF(B250="","",LOOKUP(B250,'Interes Mora'!$A$3:$E$700))</f>
        <v/>
      </c>
      <c r="K250" s="45" t="str">
        <f t="shared" si="36"/>
        <v/>
      </c>
      <c r="L250" s="45" t="str">
        <f t="shared" si="39"/>
        <v/>
      </c>
    </row>
    <row r="251" spans="1:12" hidden="1" x14ac:dyDescent="0.25">
      <c r="A251" s="40" t="str">
        <f t="shared" si="37"/>
        <v/>
      </c>
      <c r="B251" s="30" t="str">
        <f t="shared" si="31"/>
        <v/>
      </c>
      <c r="C251" s="25">
        <f>IF(B251&gt;$E$7,0,IF(B251="","",VLOOKUP(YEAR(B251),S.M.M.L.V.!$A$2:$B$100,2,FALSE)))</f>
        <v>0</v>
      </c>
      <c r="D251" s="41" t="str">
        <f t="shared" si="32"/>
        <v/>
      </c>
      <c r="E251" s="42" t="str">
        <f t="shared" si="33"/>
        <v/>
      </c>
      <c r="F251" s="98" t="str">
        <f>IF(B251="","",IF($I$7=1,VLOOKUP(YEAR(B251),'% Aportes Salud - Pensión'!$A$3:$E$100,4,FALSE),VLOOKUP(YEAR(B251),'% Aportes Salud - Pensión'!$A$3:$E$100,5,FALSE)))</f>
        <v/>
      </c>
      <c r="G251" s="42" t="str">
        <f t="shared" si="34"/>
        <v/>
      </c>
      <c r="H251" s="42" t="str">
        <f t="shared" si="38"/>
        <v/>
      </c>
      <c r="I251" s="44" t="str">
        <f t="shared" si="35"/>
        <v/>
      </c>
      <c r="J251" s="43" t="str">
        <f>IF(B251="","",LOOKUP(B251,'Interes Mora'!$A$3:$E$700))</f>
        <v/>
      </c>
      <c r="K251" s="45" t="str">
        <f t="shared" si="36"/>
        <v/>
      </c>
      <c r="L251" s="45" t="str">
        <f t="shared" si="39"/>
        <v/>
      </c>
    </row>
    <row r="252" spans="1:12" hidden="1" x14ac:dyDescent="0.25">
      <c r="A252" s="40" t="str">
        <f t="shared" si="37"/>
        <v/>
      </c>
      <c r="B252" s="30" t="str">
        <f t="shared" si="31"/>
        <v/>
      </c>
      <c r="C252" s="25">
        <f>IF(B252&gt;$E$7,0,IF(B252="","",VLOOKUP(YEAR(B252),S.M.M.L.V.!$A$2:$B$100,2,FALSE)))</f>
        <v>0</v>
      </c>
      <c r="D252" s="41" t="str">
        <f t="shared" si="32"/>
        <v/>
      </c>
      <c r="E252" s="42" t="str">
        <f t="shared" si="33"/>
        <v/>
      </c>
      <c r="F252" s="98" t="str">
        <f>IF(B252="","",IF($I$7=1,VLOOKUP(YEAR(B252),'% Aportes Salud - Pensión'!$A$3:$E$100,4,FALSE),VLOOKUP(YEAR(B252),'% Aportes Salud - Pensión'!$A$3:$E$100,5,FALSE)))</f>
        <v/>
      </c>
      <c r="G252" s="42" t="str">
        <f t="shared" si="34"/>
        <v/>
      </c>
      <c r="H252" s="42" t="str">
        <f t="shared" si="38"/>
        <v/>
      </c>
      <c r="I252" s="44" t="str">
        <f t="shared" si="35"/>
        <v/>
      </c>
      <c r="J252" s="43" t="str">
        <f>IF(B252="","",LOOKUP(B252,'Interes Mora'!$A$3:$E$700))</f>
        <v/>
      </c>
      <c r="K252" s="45" t="str">
        <f t="shared" si="36"/>
        <v/>
      </c>
      <c r="L252" s="45" t="str">
        <f t="shared" si="39"/>
        <v/>
      </c>
    </row>
    <row r="253" spans="1:12" hidden="1" x14ac:dyDescent="0.25">
      <c r="A253" s="40" t="str">
        <f t="shared" si="37"/>
        <v/>
      </c>
      <c r="B253" s="30" t="str">
        <f t="shared" si="31"/>
        <v/>
      </c>
      <c r="C253" s="25">
        <f>IF(B253&gt;$E$7,0,IF(B253="","",VLOOKUP(YEAR(B253),S.M.M.L.V.!$A$2:$B$100,2,FALSE)))</f>
        <v>0</v>
      </c>
      <c r="D253" s="41" t="str">
        <f t="shared" si="32"/>
        <v/>
      </c>
      <c r="E253" s="42" t="str">
        <f t="shared" si="33"/>
        <v/>
      </c>
      <c r="F253" s="98" t="str">
        <f>IF(B253="","",IF($I$7=1,VLOOKUP(YEAR(B253),'% Aportes Salud - Pensión'!$A$3:$E$100,4,FALSE),VLOOKUP(YEAR(B253),'% Aportes Salud - Pensión'!$A$3:$E$100,5,FALSE)))</f>
        <v/>
      </c>
      <c r="G253" s="42" t="str">
        <f t="shared" si="34"/>
        <v/>
      </c>
      <c r="H253" s="42" t="str">
        <f t="shared" si="38"/>
        <v/>
      </c>
      <c r="I253" s="44" t="str">
        <f t="shared" si="35"/>
        <v/>
      </c>
      <c r="J253" s="43" t="str">
        <f>IF(B253="","",LOOKUP(B253,'Interes Mora'!$A$3:$E$700))</f>
        <v/>
      </c>
      <c r="K253" s="45" t="str">
        <f t="shared" si="36"/>
        <v/>
      </c>
      <c r="L253" s="45" t="str">
        <f t="shared" si="39"/>
        <v/>
      </c>
    </row>
    <row r="254" spans="1:12" hidden="1" x14ac:dyDescent="0.25">
      <c r="A254" s="40" t="str">
        <f t="shared" si="37"/>
        <v/>
      </c>
      <c r="B254" s="30" t="str">
        <f t="shared" si="31"/>
        <v/>
      </c>
      <c r="C254" s="25">
        <f>IF(B254&gt;$E$7,0,IF(B254="","",VLOOKUP(YEAR(B254),S.M.M.L.V.!$A$2:$B$100,2,FALSE)))</f>
        <v>0</v>
      </c>
      <c r="D254" s="41" t="str">
        <f t="shared" si="32"/>
        <v/>
      </c>
      <c r="E254" s="42" t="str">
        <f t="shared" si="33"/>
        <v/>
      </c>
      <c r="F254" s="98" t="str">
        <f>IF(B254="","",IF($I$7=1,VLOOKUP(YEAR(B254),'% Aportes Salud - Pensión'!$A$3:$E$100,4,FALSE),VLOOKUP(YEAR(B254),'% Aportes Salud - Pensión'!$A$3:$E$100,5,FALSE)))</f>
        <v/>
      </c>
      <c r="G254" s="42" t="str">
        <f t="shared" si="34"/>
        <v/>
      </c>
      <c r="H254" s="42" t="str">
        <f t="shared" si="38"/>
        <v/>
      </c>
      <c r="I254" s="44" t="str">
        <f t="shared" si="35"/>
        <v/>
      </c>
      <c r="J254" s="43" t="str">
        <f>IF(B254="","",LOOKUP(B254,'Interes Mora'!$A$3:$E$700))</f>
        <v/>
      </c>
      <c r="K254" s="45" t="str">
        <f t="shared" si="36"/>
        <v/>
      </c>
      <c r="L254" s="45" t="str">
        <f t="shared" si="39"/>
        <v/>
      </c>
    </row>
    <row r="255" spans="1:12" hidden="1" x14ac:dyDescent="0.25">
      <c r="A255" s="40" t="str">
        <f t="shared" si="37"/>
        <v/>
      </c>
      <c r="B255" s="30" t="str">
        <f t="shared" si="31"/>
        <v/>
      </c>
      <c r="C255" s="25">
        <f>IF(B255&gt;$E$7,0,IF(B255="","",VLOOKUP(YEAR(B255),S.M.M.L.V.!$A$2:$B$100,2,FALSE)))</f>
        <v>0</v>
      </c>
      <c r="D255" s="41" t="str">
        <f t="shared" si="32"/>
        <v/>
      </c>
      <c r="E255" s="42" t="str">
        <f t="shared" si="33"/>
        <v/>
      </c>
      <c r="F255" s="98" t="str">
        <f>IF(B255="","",IF($I$7=1,VLOOKUP(YEAR(B255),'% Aportes Salud - Pensión'!$A$3:$E$100,4,FALSE),VLOOKUP(YEAR(B255),'% Aportes Salud - Pensión'!$A$3:$E$100,5,FALSE)))</f>
        <v/>
      </c>
      <c r="G255" s="42" t="str">
        <f t="shared" si="34"/>
        <v/>
      </c>
      <c r="H255" s="42" t="str">
        <f t="shared" si="38"/>
        <v/>
      </c>
      <c r="I255" s="44" t="str">
        <f t="shared" si="35"/>
        <v/>
      </c>
      <c r="J255" s="43" t="str">
        <f>IF(B255="","",LOOKUP(B255,'Interes Mora'!$A$3:$E$700))</f>
        <v/>
      </c>
      <c r="K255" s="45" t="str">
        <f t="shared" si="36"/>
        <v/>
      </c>
      <c r="L255" s="45" t="str">
        <f t="shared" si="39"/>
        <v/>
      </c>
    </row>
    <row r="256" spans="1:12" hidden="1" x14ac:dyDescent="0.25">
      <c r="A256" s="40" t="str">
        <f t="shared" si="37"/>
        <v/>
      </c>
      <c r="B256" s="30" t="str">
        <f t="shared" si="31"/>
        <v/>
      </c>
      <c r="C256" s="25">
        <f>IF(B256&gt;$E$7,0,IF(B256="","",VLOOKUP(YEAR(B256),S.M.M.L.V.!$A$2:$B$100,2,FALSE)))</f>
        <v>0</v>
      </c>
      <c r="D256" s="41" t="str">
        <f t="shared" si="32"/>
        <v/>
      </c>
      <c r="E256" s="42" t="str">
        <f t="shared" si="33"/>
        <v/>
      </c>
      <c r="F256" s="98" t="str">
        <f>IF(B256="","",IF($I$7=1,VLOOKUP(YEAR(B256),'% Aportes Salud - Pensión'!$A$3:$E$100,4,FALSE),VLOOKUP(YEAR(B256),'% Aportes Salud - Pensión'!$A$3:$E$100,5,FALSE)))</f>
        <v/>
      </c>
      <c r="G256" s="42" t="str">
        <f t="shared" si="34"/>
        <v/>
      </c>
      <c r="H256" s="42" t="str">
        <f t="shared" si="38"/>
        <v/>
      </c>
      <c r="I256" s="44" t="str">
        <f t="shared" si="35"/>
        <v/>
      </c>
      <c r="J256" s="43" t="str">
        <f>IF(B256="","",LOOKUP(B256,'Interes Mora'!$A$3:$E$700))</f>
        <v/>
      </c>
      <c r="K256" s="45" t="str">
        <f t="shared" si="36"/>
        <v/>
      </c>
      <c r="L256" s="45" t="str">
        <f t="shared" si="39"/>
        <v/>
      </c>
    </row>
    <row r="257" spans="1:12" hidden="1" x14ac:dyDescent="0.25">
      <c r="A257" s="40" t="str">
        <f t="shared" si="37"/>
        <v/>
      </c>
      <c r="B257" s="30" t="str">
        <f t="shared" si="31"/>
        <v/>
      </c>
      <c r="C257" s="25">
        <f>IF(B257&gt;$E$7,0,IF(B257="","",VLOOKUP(YEAR(B257),S.M.M.L.V.!$A$2:$B$100,2,FALSE)))</f>
        <v>0</v>
      </c>
      <c r="D257" s="41" t="str">
        <f t="shared" si="32"/>
        <v/>
      </c>
      <c r="E257" s="42" t="str">
        <f t="shared" si="33"/>
        <v/>
      </c>
      <c r="F257" s="98" t="str">
        <f>IF(B257="","",IF($I$7=1,VLOOKUP(YEAR(B257),'% Aportes Salud - Pensión'!$A$3:$E$100,4,FALSE),VLOOKUP(YEAR(B257),'% Aportes Salud - Pensión'!$A$3:$E$100,5,FALSE)))</f>
        <v/>
      </c>
      <c r="G257" s="42" t="str">
        <f t="shared" si="34"/>
        <v/>
      </c>
      <c r="H257" s="42" t="str">
        <f t="shared" si="38"/>
        <v/>
      </c>
      <c r="I257" s="44" t="str">
        <f t="shared" si="35"/>
        <v/>
      </c>
      <c r="J257" s="43" t="str">
        <f>IF(B257="","",LOOKUP(B257,'Interes Mora'!$A$3:$E$700))</f>
        <v/>
      </c>
      <c r="K257" s="45" t="str">
        <f t="shared" si="36"/>
        <v/>
      </c>
      <c r="L257" s="45" t="str">
        <f t="shared" si="39"/>
        <v/>
      </c>
    </row>
    <row r="258" spans="1:12" hidden="1" x14ac:dyDescent="0.25">
      <c r="A258" s="40" t="str">
        <f t="shared" si="37"/>
        <v/>
      </c>
      <c r="B258" s="30" t="str">
        <f t="shared" si="31"/>
        <v/>
      </c>
      <c r="C258" s="25">
        <f>IF(B258&gt;$E$7,0,IF(B258="","",VLOOKUP(YEAR(B258),S.M.M.L.V.!$A$2:$B$100,2,FALSE)))</f>
        <v>0</v>
      </c>
      <c r="D258" s="41" t="str">
        <f t="shared" si="32"/>
        <v/>
      </c>
      <c r="E258" s="42" t="str">
        <f t="shared" si="33"/>
        <v/>
      </c>
      <c r="F258" s="98" t="str">
        <f>IF(B258="","",IF($I$7=1,VLOOKUP(YEAR(B258),'% Aportes Salud - Pensión'!$A$3:$E$100,4,FALSE),VLOOKUP(YEAR(B258),'% Aportes Salud - Pensión'!$A$3:$E$100,5,FALSE)))</f>
        <v/>
      </c>
      <c r="G258" s="42" t="str">
        <f t="shared" si="34"/>
        <v/>
      </c>
      <c r="H258" s="42" t="str">
        <f t="shared" si="38"/>
        <v/>
      </c>
      <c r="I258" s="44" t="str">
        <f t="shared" si="35"/>
        <v/>
      </c>
      <c r="J258" s="43" t="str">
        <f>IF(B258="","",LOOKUP(B258,'Interes Mora'!$A$3:$E$700))</f>
        <v/>
      </c>
      <c r="K258" s="45" t="str">
        <f t="shared" si="36"/>
        <v/>
      </c>
      <c r="L258" s="45" t="str">
        <f t="shared" si="39"/>
        <v/>
      </c>
    </row>
    <row r="259" spans="1:12" hidden="1" x14ac:dyDescent="0.25">
      <c r="A259" s="40" t="str">
        <f t="shared" si="37"/>
        <v/>
      </c>
      <c r="B259" s="30" t="str">
        <f t="shared" si="31"/>
        <v/>
      </c>
      <c r="C259" s="25">
        <f>IF(B259&gt;$E$7,0,IF(B259="","",VLOOKUP(YEAR(B259),S.M.M.L.V.!$A$2:$B$100,2,FALSE)))</f>
        <v>0</v>
      </c>
      <c r="D259" s="41" t="str">
        <f t="shared" si="32"/>
        <v/>
      </c>
      <c r="E259" s="42" t="str">
        <f t="shared" si="33"/>
        <v/>
      </c>
      <c r="F259" s="98" t="str">
        <f>IF(B259="","",IF($I$7=1,VLOOKUP(YEAR(B259),'% Aportes Salud - Pensión'!$A$3:$E$100,4,FALSE),VLOOKUP(YEAR(B259),'% Aportes Salud - Pensión'!$A$3:$E$100,5,FALSE)))</f>
        <v/>
      </c>
      <c r="G259" s="42" t="str">
        <f t="shared" si="34"/>
        <v/>
      </c>
      <c r="H259" s="42" t="str">
        <f t="shared" si="38"/>
        <v/>
      </c>
      <c r="I259" s="44" t="str">
        <f t="shared" si="35"/>
        <v/>
      </c>
      <c r="J259" s="43" t="str">
        <f>IF(B259="","",LOOKUP(B259,'Interes Mora'!$A$3:$E$700))</f>
        <v/>
      </c>
      <c r="K259" s="45" t="str">
        <f t="shared" si="36"/>
        <v/>
      </c>
      <c r="L259" s="45" t="str">
        <f t="shared" si="39"/>
        <v/>
      </c>
    </row>
    <row r="260" spans="1:12" hidden="1" x14ac:dyDescent="0.25">
      <c r="A260" s="40" t="str">
        <f t="shared" si="37"/>
        <v/>
      </c>
      <c r="B260" s="30" t="str">
        <f t="shared" si="31"/>
        <v/>
      </c>
      <c r="C260" s="25">
        <f>IF(B260&gt;$E$7,0,IF(B260="","",VLOOKUP(YEAR(B260),S.M.M.L.V.!$A$2:$B$100,2,FALSE)))</f>
        <v>0</v>
      </c>
      <c r="D260" s="41" t="str">
        <f t="shared" si="32"/>
        <v/>
      </c>
      <c r="E260" s="42" t="str">
        <f t="shared" si="33"/>
        <v/>
      </c>
      <c r="F260" s="98" t="str">
        <f>IF(B260="","",IF($I$7=1,VLOOKUP(YEAR(B260),'% Aportes Salud - Pensión'!$A$3:$E$100,4,FALSE),VLOOKUP(YEAR(B260),'% Aportes Salud - Pensión'!$A$3:$E$100,5,FALSE)))</f>
        <v/>
      </c>
      <c r="G260" s="42" t="str">
        <f t="shared" si="34"/>
        <v/>
      </c>
      <c r="H260" s="42" t="str">
        <f t="shared" si="38"/>
        <v/>
      </c>
      <c r="I260" s="44" t="str">
        <f t="shared" si="35"/>
        <v/>
      </c>
      <c r="J260" s="43" t="str">
        <f>IF(B260="","",LOOKUP(B260,'Interes Mora'!$A$3:$E$700))</f>
        <v/>
      </c>
      <c r="K260" s="45" t="str">
        <f t="shared" si="36"/>
        <v/>
      </c>
      <c r="L260" s="45" t="str">
        <f t="shared" si="39"/>
        <v/>
      </c>
    </row>
    <row r="261" spans="1:12" hidden="1" x14ac:dyDescent="0.25">
      <c r="A261" s="40" t="str">
        <f t="shared" si="37"/>
        <v/>
      </c>
      <c r="B261" s="30" t="str">
        <f t="shared" si="31"/>
        <v/>
      </c>
      <c r="C261" s="25">
        <f>IF(B261&gt;$E$7,0,IF(B261="","",VLOOKUP(YEAR(B261),S.M.M.L.V.!$A$2:$B$100,2,FALSE)))</f>
        <v>0</v>
      </c>
      <c r="D261" s="41" t="str">
        <f t="shared" si="32"/>
        <v/>
      </c>
      <c r="E261" s="42" t="str">
        <f t="shared" si="33"/>
        <v/>
      </c>
      <c r="F261" s="98" t="str">
        <f>IF(B261="","",IF($I$7=1,VLOOKUP(YEAR(B261),'% Aportes Salud - Pensión'!$A$3:$E$100,4,FALSE),VLOOKUP(YEAR(B261),'% Aportes Salud - Pensión'!$A$3:$E$100,5,FALSE)))</f>
        <v/>
      </c>
      <c r="G261" s="42" t="str">
        <f t="shared" si="34"/>
        <v/>
      </c>
      <c r="H261" s="42" t="str">
        <f t="shared" si="38"/>
        <v/>
      </c>
      <c r="I261" s="44" t="str">
        <f t="shared" si="35"/>
        <v/>
      </c>
      <c r="J261" s="43" t="str">
        <f>IF(B261="","",LOOKUP(B261,'Interes Mora'!$A$3:$E$700))</f>
        <v/>
      </c>
      <c r="K261" s="45" t="str">
        <f t="shared" si="36"/>
        <v/>
      </c>
      <c r="L261" s="45" t="str">
        <f t="shared" si="39"/>
        <v/>
      </c>
    </row>
    <row r="262" spans="1:12" hidden="1" x14ac:dyDescent="0.25">
      <c r="A262" s="40" t="str">
        <f t="shared" si="37"/>
        <v/>
      </c>
      <c r="B262" s="30" t="str">
        <f t="shared" si="31"/>
        <v/>
      </c>
      <c r="C262" s="25">
        <f>IF(B262&gt;$E$7,0,IF(B262="","",VLOOKUP(YEAR(B262),S.M.M.L.V.!$A$2:$B$100,2,FALSE)))</f>
        <v>0</v>
      </c>
      <c r="D262" s="41" t="str">
        <f t="shared" si="32"/>
        <v/>
      </c>
      <c r="E262" s="42" t="str">
        <f t="shared" si="33"/>
        <v/>
      </c>
      <c r="F262" s="98" t="str">
        <f>IF(B262="","",IF($I$7=1,VLOOKUP(YEAR(B262),'% Aportes Salud - Pensión'!$A$3:$E$100,4,FALSE),VLOOKUP(YEAR(B262),'% Aportes Salud - Pensión'!$A$3:$E$100,5,FALSE)))</f>
        <v/>
      </c>
      <c r="G262" s="42" t="str">
        <f t="shared" si="34"/>
        <v/>
      </c>
      <c r="H262" s="42" t="str">
        <f t="shared" si="38"/>
        <v/>
      </c>
      <c r="I262" s="44" t="str">
        <f t="shared" si="35"/>
        <v/>
      </c>
      <c r="J262" s="43" t="str">
        <f>IF(B262="","",LOOKUP(B262,'Interes Mora'!$A$3:$E$700))</f>
        <v/>
      </c>
      <c r="K262" s="45" t="str">
        <f t="shared" si="36"/>
        <v/>
      </c>
      <c r="L262" s="45" t="str">
        <f t="shared" si="39"/>
        <v/>
      </c>
    </row>
    <row r="263" spans="1:12" hidden="1" x14ac:dyDescent="0.25">
      <c r="A263" s="40" t="str">
        <f t="shared" si="37"/>
        <v/>
      </c>
      <c r="B263" s="30" t="str">
        <f t="shared" si="31"/>
        <v/>
      </c>
      <c r="C263" s="25">
        <f>IF(B263&gt;$E$7,0,IF(B263="","",VLOOKUP(YEAR(B263),S.M.M.L.V.!$A$2:$B$100,2,FALSE)))</f>
        <v>0</v>
      </c>
      <c r="D263" s="41" t="str">
        <f t="shared" si="32"/>
        <v/>
      </c>
      <c r="E263" s="42" t="str">
        <f t="shared" si="33"/>
        <v/>
      </c>
      <c r="F263" s="98" t="str">
        <f>IF(B263="","",IF($I$7=1,VLOOKUP(YEAR(B263),'% Aportes Salud - Pensión'!$A$3:$E$100,4,FALSE),VLOOKUP(YEAR(B263),'% Aportes Salud - Pensión'!$A$3:$E$100,5,FALSE)))</f>
        <v/>
      </c>
      <c r="G263" s="42" t="str">
        <f t="shared" si="34"/>
        <v/>
      </c>
      <c r="H263" s="42" t="str">
        <f t="shared" si="38"/>
        <v/>
      </c>
      <c r="I263" s="44" t="str">
        <f t="shared" si="35"/>
        <v/>
      </c>
      <c r="J263" s="43" t="str">
        <f>IF(B263="","",LOOKUP(B263,'Interes Mora'!$A$3:$E$700))</f>
        <v/>
      </c>
      <c r="K263" s="45" t="str">
        <f t="shared" si="36"/>
        <v/>
      </c>
      <c r="L263" s="45" t="str">
        <f t="shared" si="39"/>
        <v/>
      </c>
    </row>
    <row r="264" spans="1:12" hidden="1" x14ac:dyDescent="0.25">
      <c r="A264" s="40" t="str">
        <f t="shared" si="37"/>
        <v/>
      </c>
      <c r="B264" s="30" t="str">
        <f t="shared" si="31"/>
        <v/>
      </c>
      <c r="C264" s="25">
        <f>IF(B264&gt;$E$7,0,IF(B264="","",VLOOKUP(YEAR(B264),S.M.M.L.V.!$A$2:$B$100,2,FALSE)))</f>
        <v>0</v>
      </c>
      <c r="D264" s="41" t="str">
        <f t="shared" si="32"/>
        <v/>
      </c>
      <c r="E264" s="42" t="str">
        <f t="shared" si="33"/>
        <v/>
      </c>
      <c r="F264" s="98" t="str">
        <f>IF(B264="","",IF($I$7=1,VLOOKUP(YEAR(B264),'% Aportes Salud - Pensión'!$A$3:$E$100,4,FALSE),VLOOKUP(YEAR(B264),'% Aportes Salud - Pensión'!$A$3:$E$100,5,FALSE)))</f>
        <v/>
      </c>
      <c r="G264" s="42" t="str">
        <f t="shared" si="34"/>
        <v/>
      </c>
      <c r="H264" s="42" t="str">
        <f t="shared" si="38"/>
        <v/>
      </c>
      <c r="I264" s="44" t="str">
        <f t="shared" si="35"/>
        <v/>
      </c>
      <c r="J264" s="43" t="str">
        <f>IF(B264="","",LOOKUP(B264,'Interes Mora'!$A$3:$E$700))</f>
        <v/>
      </c>
      <c r="K264" s="45" t="str">
        <f t="shared" si="36"/>
        <v/>
      </c>
      <c r="L264" s="45" t="str">
        <f t="shared" si="39"/>
        <v/>
      </c>
    </row>
    <row r="265" spans="1:12" hidden="1" x14ac:dyDescent="0.25">
      <c r="A265" s="40" t="str">
        <f t="shared" si="37"/>
        <v/>
      </c>
      <c r="B265" s="30" t="str">
        <f t="shared" si="31"/>
        <v/>
      </c>
      <c r="C265" s="25">
        <f>IF(B265&gt;$E$7,0,IF(B265="","",VLOOKUP(YEAR(B265),S.M.M.L.V.!$A$2:$B$100,2,FALSE)))</f>
        <v>0</v>
      </c>
      <c r="D265" s="41" t="str">
        <f t="shared" si="32"/>
        <v/>
      </c>
      <c r="E265" s="42" t="str">
        <f t="shared" si="33"/>
        <v/>
      </c>
      <c r="F265" s="98" t="str">
        <f>IF(B265="","",IF($I$7=1,VLOOKUP(YEAR(B265),'% Aportes Salud - Pensión'!$A$3:$E$100,4,FALSE),VLOOKUP(YEAR(B265),'% Aportes Salud - Pensión'!$A$3:$E$100,5,FALSE)))</f>
        <v/>
      </c>
      <c r="G265" s="42" t="str">
        <f t="shared" si="34"/>
        <v/>
      </c>
      <c r="H265" s="42" t="str">
        <f t="shared" si="38"/>
        <v/>
      </c>
      <c r="I265" s="44" t="str">
        <f t="shared" si="35"/>
        <v/>
      </c>
      <c r="J265" s="43" t="str">
        <f>IF(B265="","",LOOKUP(B265,'Interes Mora'!$A$3:$E$700))</f>
        <v/>
      </c>
      <c r="K265" s="45" t="str">
        <f t="shared" si="36"/>
        <v/>
      </c>
      <c r="L265" s="45" t="str">
        <f t="shared" si="39"/>
        <v/>
      </c>
    </row>
    <row r="266" spans="1:12" hidden="1" x14ac:dyDescent="0.25">
      <c r="A266" s="40" t="str">
        <f t="shared" si="37"/>
        <v/>
      </c>
      <c r="B266" s="30" t="str">
        <f t="shared" ref="B266" si="42">IF(A266="","",IF(EOMONTH(A266,0)&gt;=$L$7,$L$7,EOMONTH(A266,0)))</f>
        <v/>
      </c>
      <c r="C266" s="25">
        <f>IF(B266&gt;$E$7,0,IF(B266="","",VLOOKUP(YEAR(B266),S.M.M.L.V.!$A$2:$B$100,2,FALSE)))</f>
        <v>0</v>
      </c>
      <c r="D266" s="41" t="str">
        <f t="shared" si="32"/>
        <v/>
      </c>
      <c r="E266" s="42" t="str">
        <f t="shared" si="33"/>
        <v/>
      </c>
      <c r="F266" s="98" t="str">
        <f>IF(B266="","",IF($I$7=1,VLOOKUP(YEAR(B266),'% Aportes Salud - Pensión'!$A$3:$E$100,4,FALSE),VLOOKUP(YEAR(B266),'% Aportes Salud - Pensión'!$A$3:$E$100,5,FALSE)))</f>
        <v/>
      </c>
      <c r="G266" s="42" t="str">
        <f t="shared" si="34"/>
        <v/>
      </c>
      <c r="H266" s="42" t="str">
        <f t="shared" si="38"/>
        <v/>
      </c>
      <c r="I266" s="44" t="str">
        <f t="shared" si="35"/>
        <v/>
      </c>
      <c r="J266" s="43" t="str">
        <f>IF(B266="","",LOOKUP(B266,'Interes Mora'!$A$3:$E$700))</f>
        <v/>
      </c>
      <c r="K266" s="45" t="str">
        <f t="shared" si="36"/>
        <v/>
      </c>
      <c r="L266" s="45" t="str">
        <f t="shared" si="39"/>
        <v/>
      </c>
    </row>
    <row r="267" spans="1:12" hidden="1" x14ac:dyDescent="0.25">
      <c r="A267" s="40" t="str">
        <f t="shared" ref="A267:A300" si="43">IF(B266&lt;$L$7,B266+1,"")</f>
        <v/>
      </c>
      <c r="B267" s="30" t="str">
        <f t="shared" ref="B267:B300" si="44">IF(A267="","",IF(EOMONTH(A267,0)&gt;=$L$7,$L$7,EOMONTH(A267,0)))</f>
        <v/>
      </c>
      <c r="C267" s="25">
        <f>IF(B267&gt;$E$7,0,IF(B267="","",VLOOKUP(YEAR(B267),S.M.M.L.V.!$A$2:$B$100,2,FALSE)))</f>
        <v>0</v>
      </c>
      <c r="D267" s="41" t="str">
        <f t="shared" ref="D267:D300" si="45">IF(B267="","",IF(C267=0,0,IF(YEAR(B267)&lt;1995,(+B267-A267+1),(ROUND(DAYS360((EOMONTH(A267,-1)+1),(IF(EOMONTH(B267,0)=B267,EOMONTH(B267,0),EOMONTH(B267,-1))))/30,0)*30+(IF(EOMONTH(B267,0)=B267,0,DAY(B267))-DAY(A267)))+1)))</f>
        <v/>
      </c>
      <c r="E267" s="42" t="str">
        <f t="shared" ref="E267:E300" si="46">IF(B267="","",+D267*C267/30)</f>
        <v/>
      </c>
      <c r="F267" s="98" t="str">
        <f>IF(B267="","",IF($I$7=1,VLOOKUP(YEAR(B267),'% Aportes Salud - Pensión'!$A$3:$E$100,4,FALSE),VLOOKUP(YEAR(B267),'% Aportes Salud - Pensión'!$A$3:$E$100,5,FALSE)))</f>
        <v/>
      </c>
      <c r="G267" s="42" t="str">
        <f t="shared" ref="G267:G300" si="47">IF(B267="","",+E267*F267)</f>
        <v/>
      </c>
      <c r="H267" s="42" t="str">
        <f t="shared" ref="H267:H300" si="48">IF(B267="","",+G267+H266)</f>
        <v/>
      </c>
      <c r="I267" s="44" t="str">
        <f t="shared" ref="I267:I300" si="49">IF(B267="","",+B267-A267+1)</f>
        <v/>
      </c>
      <c r="J267" s="43" t="str">
        <f>IF(B267="","",LOOKUP(B267,'Interes Mora'!$A$3:$E$700))</f>
        <v/>
      </c>
      <c r="K267" s="45" t="str">
        <f t="shared" ref="K267:K300" si="50">IF(B267="","",+H267*J267*I267/30)</f>
        <v/>
      </c>
      <c r="L267" s="45" t="str">
        <f t="shared" ref="L267:L300" si="51">IF(B267="","",+L266+K267)</f>
        <v/>
      </c>
    </row>
    <row r="268" spans="1:12" hidden="1" x14ac:dyDescent="0.25">
      <c r="A268" s="40" t="str">
        <f t="shared" si="43"/>
        <v/>
      </c>
      <c r="B268" s="30" t="str">
        <f t="shared" si="44"/>
        <v/>
      </c>
      <c r="C268" s="25">
        <f>IF(B268&gt;$E$7,0,IF(B268="","",VLOOKUP(YEAR(B268),S.M.M.L.V.!$A$2:$B$100,2,FALSE)))</f>
        <v>0</v>
      </c>
      <c r="D268" s="41" t="str">
        <f t="shared" si="45"/>
        <v/>
      </c>
      <c r="E268" s="42" t="str">
        <f t="shared" si="46"/>
        <v/>
      </c>
      <c r="F268" s="98" t="str">
        <f>IF(B268="","",IF($I$7=1,VLOOKUP(YEAR(B268),'% Aportes Salud - Pensión'!$A$3:$E$100,4,FALSE),VLOOKUP(YEAR(B268),'% Aportes Salud - Pensión'!$A$3:$E$100,5,FALSE)))</f>
        <v/>
      </c>
      <c r="G268" s="42" t="str">
        <f t="shared" si="47"/>
        <v/>
      </c>
      <c r="H268" s="42" t="str">
        <f t="shared" si="48"/>
        <v/>
      </c>
      <c r="I268" s="44" t="str">
        <f t="shared" si="49"/>
        <v/>
      </c>
      <c r="J268" s="43" t="str">
        <f>IF(B268="","",LOOKUP(B268,'Interes Mora'!$A$3:$E$700))</f>
        <v/>
      </c>
      <c r="K268" s="45" t="str">
        <f t="shared" si="50"/>
        <v/>
      </c>
      <c r="L268" s="45" t="str">
        <f t="shared" si="51"/>
        <v/>
      </c>
    </row>
    <row r="269" spans="1:12" hidden="1" x14ac:dyDescent="0.25">
      <c r="A269" s="40" t="str">
        <f t="shared" si="43"/>
        <v/>
      </c>
      <c r="B269" s="30" t="str">
        <f t="shared" si="44"/>
        <v/>
      </c>
      <c r="C269" s="25">
        <f>IF(B269&gt;$E$7,0,IF(B269="","",VLOOKUP(YEAR(B269),S.M.M.L.V.!$A$2:$B$100,2,FALSE)))</f>
        <v>0</v>
      </c>
      <c r="D269" s="41" t="str">
        <f t="shared" si="45"/>
        <v/>
      </c>
      <c r="E269" s="42" t="str">
        <f t="shared" si="46"/>
        <v/>
      </c>
      <c r="F269" s="98" t="str">
        <f>IF(B269="","",IF($I$7=1,VLOOKUP(YEAR(B269),'% Aportes Salud - Pensión'!$A$3:$E$100,4,FALSE),VLOOKUP(YEAR(B269),'% Aportes Salud - Pensión'!$A$3:$E$100,5,FALSE)))</f>
        <v/>
      </c>
      <c r="G269" s="42" t="str">
        <f t="shared" si="47"/>
        <v/>
      </c>
      <c r="H269" s="42" t="str">
        <f t="shared" si="48"/>
        <v/>
      </c>
      <c r="I269" s="44" t="str">
        <f t="shared" si="49"/>
        <v/>
      </c>
      <c r="J269" s="43" t="str">
        <f>IF(B269="","",LOOKUP(B269,'Interes Mora'!$A$3:$E$700))</f>
        <v/>
      </c>
      <c r="K269" s="45" t="str">
        <f t="shared" si="50"/>
        <v/>
      </c>
      <c r="L269" s="45" t="str">
        <f t="shared" si="51"/>
        <v/>
      </c>
    </row>
    <row r="270" spans="1:12" hidden="1" x14ac:dyDescent="0.25">
      <c r="A270" s="40" t="str">
        <f t="shared" si="43"/>
        <v/>
      </c>
      <c r="B270" s="30" t="str">
        <f t="shared" si="44"/>
        <v/>
      </c>
      <c r="C270" s="25">
        <f>IF(B270&gt;$E$7,0,IF(B270="","",VLOOKUP(YEAR(B270),S.M.M.L.V.!$A$2:$B$100,2,FALSE)))</f>
        <v>0</v>
      </c>
      <c r="D270" s="41" t="str">
        <f t="shared" si="45"/>
        <v/>
      </c>
      <c r="E270" s="42" t="str">
        <f t="shared" si="46"/>
        <v/>
      </c>
      <c r="F270" s="98" t="str">
        <f>IF(B270="","",IF($I$7=1,VLOOKUP(YEAR(B270),'% Aportes Salud - Pensión'!$A$3:$E$100,4,FALSE),VLOOKUP(YEAR(B270),'% Aportes Salud - Pensión'!$A$3:$E$100,5,FALSE)))</f>
        <v/>
      </c>
      <c r="G270" s="42" t="str">
        <f t="shared" si="47"/>
        <v/>
      </c>
      <c r="H270" s="42" t="str">
        <f t="shared" si="48"/>
        <v/>
      </c>
      <c r="I270" s="44" t="str">
        <f t="shared" si="49"/>
        <v/>
      </c>
      <c r="J270" s="43" t="str">
        <f>IF(B270="","",LOOKUP(B270,'Interes Mora'!$A$3:$E$700))</f>
        <v/>
      </c>
      <c r="K270" s="45" t="str">
        <f t="shared" si="50"/>
        <v/>
      </c>
      <c r="L270" s="45" t="str">
        <f t="shared" si="51"/>
        <v/>
      </c>
    </row>
    <row r="271" spans="1:12" hidden="1" x14ac:dyDescent="0.25">
      <c r="A271" s="40" t="str">
        <f t="shared" si="43"/>
        <v/>
      </c>
      <c r="B271" s="30" t="str">
        <f t="shared" si="44"/>
        <v/>
      </c>
      <c r="C271" s="25">
        <f>IF(B271&gt;$E$7,0,IF(B271="","",VLOOKUP(YEAR(B271),S.M.M.L.V.!$A$2:$B$100,2,FALSE)))</f>
        <v>0</v>
      </c>
      <c r="D271" s="41" t="str">
        <f t="shared" si="45"/>
        <v/>
      </c>
      <c r="E271" s="42" t="str">
        <f t="shared" si="46"/>
        <v/>
      </c>
      <c r="F271" s="98" t="str">
        <f>IF(B271="","",IF($I$7=1,VLOOKUP(YEAR(B271),'% Aportes Salud - Pensión'!$A$3:$E$100,4,FALSE),VLOOKUP(YEAR(B271),'% Aportes Salud - Pensión'!$A$3:$E$100,5,FALSE)))</f>
        <v/>
      </c>
      <c r="G271" s="42" t="str">
        <f t="shared" si="47"/>
        <v/>
      </c>
      <c r="H271" s="42" t="str">
        <f t="shared" si="48"/>
        <v/>
      </c>
      <c r="I271" s="44" t="str">
        <f t="shared" si="49"/>
        <v/>
      </c>
      <c r="J271" s="43" t="str">
        <f>IF(B271="","",LOOKUP(B271,'Interes Mora'!$A$3:$E$700))</f>
        <v/>
      </c>
      <c r="K271" s="45" t="str">
        <f t="shared" si="50"/>
        <v/>
      </c>
      <c r="L271" s="45" t="str">
        <f t="shared" si="51"/>
        <v/>
      </c>
    </row>
    <row r="272" spans="1:12" hidden="1" x14ac:dyDescent="0.25">
      <c r="A272" s="40" t="str">
        <f t="shared" si="43"/>
        <v/>
      </c>
      <c r="B272" s="30" t="str">
        <f t="shared" si="44"/>
        <v/>
      </c>
      <c r="C272" s="25">
        <f>IF(B272&gt;$E$7,0,IF(B272="","",VLOOKUP(YEAR(B272),S.M.M.L.V.!$A$2:$B$100,2,FALSE)))</f>
        <v>0</v>
      </c>
      <c r="D272" s="41" t="str">
        <f t="shared" si="45"/>
        <v/>
      </c>
      <c r="E272" s="42" t="str">
        <f t="shared" si="46"/>
        <v/>
      </c>
      <c r="F272" s="98" t="str">
        <f>IF(B272="","",IF($I$7=1,VLOOKUP(YEAR(B272),'% Aportes Salud - Pensión'!$A$3:$E$100,4,FALSE),VLOOKUP(YEAR(B272),'% Aportes Salud - Pensión'!$A$3:$E$100,5,FALSE)))</f>
        <v/>
      </c>
      <c r="G272" s="42" t="str">
        <f t="shared" si="47"/>
        <v/>
      </c>
      <c r="H272" s="42" t="str">
        <f t="shared" si="48"/>
        <v/>
      </c>
      <c r="I272" s="44" t="str">
        <f t="shared" si="49"/>
        <v/>
      </c>
      <c r="J272" s="43" t="str">
        <f>IF(B272="","",LOOKUP(B272,'Interes Mora'!$A$3:$E$700))</f>
        <v/>
      </c>
      <c r="K272" s="45" t="str">
        <f t="shared" si="50"/>
        <v/>
      </c>
      <c r="L272" s="45" t="str">
        <f t="shared" si="51"/>
        <v/>
      </c>
    </row>
    <row r="273" spans="1:12" hidden="1" x14ac:dyDescent="0.25">
      <c r="A273" s="40" t="str">
        <f t="shared" si="43"/>
        <v/>
      </c>
      <c r="B273" s="30" t="str">
        <f t="shared" si="44"/>
        <v/>
      </c>
      <c r="C273" s="25">
        <f>IF(B273&gt;$E$7,0,IF(B273="","",VLOOKUP(YEAR(B273),S.M.M.L.V.!$A$2:$B$100,2,FALSE)))</f>
        <v>0</v>
      </c>
      <c r="D273" s="41" t="str">
        <f t="shared" si="45"/>
        <v/>
      </c>
      <c r="E273" s="42" t="str">
        <f t="shared" si="46"/>
        <v/>
      </c>
      <c r="F273" s="98" t="str">
        <f>IF(B273="","",IF($I$7=1,VLOOKUP(YEAR(B273),'% Aportes Salud - Pensión'!$A$3:$E$100,4,FALSE),VLOOKUP(YEAR(B273),'% Aportes Salud - Pensión'!$A$3:$E$100,5,FALSE)))</f>
        <v/>
      </c>
      <c r="G273" s="42" t="str">
        <f t="shared" si="47"/>
        <v/>
      </c>
      <c r="H273" s="42" t="str">
        <f t="shared" si="48"/>
        <v/>
      </c>
      <c r="I273" s="44" t="str">
        <f t="shared" si="49"/>
        <v/>
      </c>
      <c r="J273" s="43" t="str">
        <f>IF(B273="","",LOOKUP(B273,'Interes Mora'!$A$3:$E$700))</f>
        <v/>
      </c>
      <c r="K273" s="45" t="str">
        <f t="shared" si="50"/>
        <v/>
      </c>
      <c r="L273" s="45" t="str">
        <f t="shared" si="51"/>
        <v/>
      </c>
    </row>
    <row r="274" spans="1:12" hidden="1" x14ac:dyDescent="0.25">
      <c r="A274" s="40" t="str">
        <f t="shared" si="43"/>
        <v/>
      </c>
      <c r="B274" s="30" t="str">
        <f t="shared" si="44"/>
        <v/>
      </c>
      <c r="C274" s="25">
        <f>IF(B274&gt;$E$7,0,IF(B274="","",VLOOKUP(YEAR(B274),S.M.M.L.V.!$A$2:$B$100,2,FALSE)))</f>
        <v>0</v>
      </c>
      <c r="D274" s="41" t="str">
        <f t="shared" si="45"/>
        <v/>
      </c>
      <c r="E274" s="42" t="str">
        <f t="shared" si="46"/>
        <v/>
      </c>
      <c r="F274" s="98" t="str">
        <f>IF(B274="","",IF($I$7=1,VLOOKUP(YEAR(B274),'% Aportes Salud - Pensión'!$A$3:$E$100,4,FALSE),VLOOKUP(YEAR(B274),'% Aportes Salud - Pensión'!$A$3:$E$100,5,FALSE)))</f>
        <v/>
      </c>
      <c r="G274" s="42" t="str">
        <f t="shared" si="47"/>
        <v/>
      </c>
      <c r="H274" s="42" t="str">
        <f t="shared" si="48"/>
        <v/>
      </c>
      <c r="I274" s="44" t="str">
        <f t="shared" si="49"/>
        <v/>
      </c>
      <c r="J274" s="43" t="str">
        <f>IF(B274="","",LOOKUP(B274,'Interes Mora'!$A$3:$E$700))</f>
        <v/>
      </c>
      <c r="K274" s="45" t="str">
        <f t="shared" si="50"/>
        <v/>
      </c>
      <c r="L274" s="45" t="str">
        <f t="shared" si="51"/>
        <v/>
      </c>
    </row>
    <row r="275" spans="1:12" hidden="1" x14ac:dyDescent="0.25">
      <c r="A275" s="40" t="str">
        <f t="shared" si="43"/>
        <v/>
      </c>
      <c r="B275" s="30" t="str">
        <f t="shared" si="44"/>
        <v/>
      </c>
      <c r="C275" s="25">
        <f>IF(B275&gt;$E$7,0,IF(B275="","",VLOOKUP(YEAR(B275),S.M.M.L.V.!$A$2:$B$100,2,FALSE)))</f>
        <v>0</v>
      </c>
      <c r="D275" s="41" t="str">
        <f t="shared" si="45"/>
        <v/>
      </c>
      <c r="E275" s="42" t="str">
        <f t="shared" si="46"/>
        <v/>
      </c>
      <c r="F275" s="98" t="str">
        <f>IF(B275="","",IF($I$7=1,VLOOKUP(YEAR(B275),'% Aportes Salud - Pensión'!$A$3:$E$100,4,FALSE),VLOOKUP(YEAR(B275),'% Aportes Salud - Pensión'!$A$3:$E$100,5,FALSE)))</f>
        <v/>
      </c>
      <c r="G275" s="42" t="str">
        <f t="shared" si="47"/>
        <v/>
      </c>
      <c r="H275" s="42" t="str">
        <f t="shared" si="48"/>
        <v/>
      </c>
      <c r="I275" s="44" t="str">
        <f t="shared" si="49"/>
        <v/>
      </c>
      <c r="J275" s="43" t="str">
        <f>IF(B275="","",LOOKUP(B275,'Interes Mora'!$A$3:$E$700))</f>
        <v/>
      </c>
      <c r="K275" s="45" t="str">
        <f t="shared" si="50"/>
        <v/>
      </c>
      <c r="L275" s="45" t="str">
        <f t="shared" si="51"/>
        <v/>
      </c>
    </row>
    <row r="276" spans="1:12" hidden="1" x14ac:dyDescent="0.25">
      <c r="A276" s="40" t="str">
        <f t="shared" si="43"/>
        <v/>
      </c>
      <c r="B276" s="30" t="str">
        <f t="shared" si="44"/>
        <v/>
      </c>
      <c r="C276" s="25">
        <f>IF(B276&gt;$E$7,0,IF(B276="","",VLOOKUP(YEAR(B276),S.M.M.L.V.!$A$2:$B$100,2,FALSE)))</f>
        <v>0</v>
      </c>
      <c r="D276" s="41" t="str">
        <f t="shared" si="45"/>
        <v/>
      </c>
      <c r="E276" s="42" t="str">
        <f t="shared" si="46"/>
        <v/>
      </c>
      <c r="F276" s="98" t="str">
        <f>IF(B276="","",IF($I$7=1,VLOOKUP(YEAR(B276),'% Aportes Salud - Pensión'!$A$3:$E$100,4,FALSE),VLOOKUP(YEAR(B276),'% Aportes Salud - Pensión'!$A$3:$E$100,5,FALSE)))</f>
        <v/>
      </c>
      <c r="G276" s="42" t="str">
        <f t="shared" si="47"/>
        <v/>
      </c>
      <c r="H276" s="42" t="str">
        <f t="shared" si="48"/>
        <v/>
      </c>
      <c r="I276" s="44" t="str">
        <f t="shared" si="49"/>
        <v/>
      </c>
      <c r="J276" s="43" t="str">
        <f>IF(B276="","",LOOKUP(B276,'Interes Mora'!$A$3:$E$700))</f>
        <v/>
      </c>
      <c r="K276" s="45" t="str">
        <f t="shared" si="50"/>
        <v/>
      </c>
      <c r="L276" s="45" t="str">
        <f t="shared" si="51"/>
        <v/>
      </c>
    </row>
    <row r="277" spans="1:12" hidden="1" x14ac:dyDescent="0.25">
      <c r="A277" s="40" t="str">
        <f t="shared" si="43"/>
        <v/>
      </c>
      <c r="B277" s="30" t="str">
        <f t="shared" si="44"/>
        <v/>
      </c>
      <c r="C277" s="25">
        <f>IF(B277&gt;$E$7,0,IF(B277="","",VLOOKUP(YEAR(B277),S.M.M.L.V.!$A$2:$B$100,2,FALSE)))</f>
        <v>0</v>
      </c>
      <c r="D277" s="41" t="str">
        <f t="shared" si="45"/>
        <v/>
      </c>
      <c r="E277" s="42" t="str">
        <f t="shared" si="46"/>
        <v/>
      </c>
      <c r="F277" s="98" t="str">
        <f>IF(B277="","",IF($I$7=1,VLOOKUP(YEAR(B277),'% Aportes Salud - Pensión'!$A$3:$E$100,4,FALSE),VLOOKUP(YEAR(B277),'% Aportes Salud - Pensión'!$A$3:$E$100,5,FALSE)))</f>
        <v/>
      </c>
      <c r="G277" s="42" t="str">
        <f t="shared" si="47"/>
        <v/>
      </c>
      <c r="H277" s="42" t="str">
        <f t="shared" si="48"/>
        <v/>
      </c>
      <c r="I277" s="44" t="str">
        <f t="shared" si="49"/>
        <v/>
      </c>
      <c r="J277" s="43" t="str">
        <f>IF(B277="","",LOOKUP(B277,'Interes Mora'!$A$3:$E$700))</f>
        <v/>
      </c>
      <c r="K277" s="45" t="str">
        <f t="shared" si="50"/>
        <v/>
      </c>
      <c r="L277" s="45" t="str">
        <f t="shared" si="51"/>
        <v/>
      </c>
    </row>
    <row r="278" spans="1:12" hidden="1" x14ac:dyDescent="0.25">
      <c r="A278" s="40" t="str">
        <f t="shared" si="43"/>
        <v/>
      </c>
      <c r="B278" s="30" t="str">
        <f t="shared" si="44"/>
        <v/>
      </c>
      <c r="C278" s="25">
        <f>IF(B278&gt;$E$7,0,IF(B278="","",VLOOKUP(YEAR(B278),S.M.M.L.V.!$A$2:$B$100,2,FALSE)))</f>
        <v>0</v>
      </c>
      <c r="D278" s="41" t="str">
        <f t="shared" si="45"/>
        <v/>
      </c>
      <c r="E278" s="42" t="str">
        <f t="shared" si="46"/>
        <v/>
      </c>
      <c r="F278" s="98" t="str">
        <f>IF(B278="","",IF($I$7=1,VLOOKUP(YEAR(B278),'% Aportes Salud - Pensión'!$A$3:$E$100,4,FALSE),VLOOKUP(YEAR(B278),'% Aportes Salud - Pensión'!$A$3:$E$100,5,FALSE)))</f>
        <v/>
      </c>
      <c r="G278" s="42" t="str">
        <f t="shared" si="47"/>
        <v/>
      </c>
      <c r="H278" s="42" t="str">
        <f t="shared" si="48"/>
        <v/>
      </c>
      <c r="I278" s="44" t="str">
        <f t="shared" si="49"/>
        <v/>
      </c>
      <c r="J278" s="43" t="str">
        <f>IF(B278="","",LOOKUP(B278,'Interes Mora'!$A$3:$E$700))</f>
        <v/>
      </c>
      <c r="K278" s="45" t="str">
        <f t="shared" si="50"/>
        <v/>
      </c>
      <c r="L278" s="45" t="str">
        <f t="shared" si="51"/>
        <v/>
      </c>
    </row>
    <row r="279" spans="1:12" hidden="1" x14ac:dyDescent="0.25">
      <c r="A279" s="40" t="str">
        <f t="shared" si="43"/>
        <v/>
      </c>
      <c r="B279" s="30" t="str">
        <f t="shared" si="44"/>
        <v/>
      </c>
      <c r="C279" s="25">
        <f>IF(B279&gt;$E$7,0,IF(B279="","",VLOOKUP(YEAR(B279),S.M.M.L.V.!$A$2:$B$100,2,FALSE)))</f>
        <v>0</v>
      </c>
      <c r="D279" s="41" t="str">
        <f t="shared" si="45"/>
        <v/>
      </c>
      <c r="E279" s="42" t="str">
        <f t="shared" si="46"/>
        <v/>
      </c>
      <c r="F279" s="98" t="str">
        <f>IF(B279="","",IF($I$7=1,VLOOKUP(YEAR(B279),'% Aportes Salud - Pensión'!$A$3:$E$100,4,FALSE),VLOOKUP(YEAR(B279),'% Aportes Salud - Pensión'!$A$3:$E$100,5,FALSE)))</f>
        <v/>
      </c>
      <c r="G279" s="42" t="str">
        <f t="shared" si="47"/>
        <v/>
      </c>
      <c r="H279" s="42" t="str">
        <f t="shared" si="48"/>
        <v/>
      </c>
      <c r="I279" s="44" t="str">
        <f t="shared" si="49"/>
        <v/>
      </c>
      <c r="J279" s="43" t="str">
        <f>IF(B279="","",LOOKUP(B279,'Interes Mora'!$A$3:$E$700))</f>
        <v/>
      </c>
      <c r="K279" s="45" t="str">
        <f t="shared" si="50"/>
        <v/>
      </c>
      <c r="L279" s="45" t="str">
        <f t="shared" si="51"/>
        <v/>
      </c>
    </row>
    <row r="280" spans="1:12" hidden="1" x14ac:dyDescent="0.25">
      <c r="A280" s="40" t="str">
        <f t="shared" si="43"/>
        <v/>
      </c>
      <c r="B280" s="30" t="str">
        <f t="shared" si="44"/>
        <v/>
      </c>
      <c r="C280" s="25">
        <f>IF(B280&gt;$E$7,0,IF(B280="","",VLOOKUP(YEAR(B280),S.M.M.L.V.!$A$2:$B$100,2,FALSE)))</f>
        <v>0</v>
      </c>
      <c r="D280" s="41" t="str">
        <f t="shared" si="45"/>
        <v/>
      </c>
      <c r="E280" s="42" t="str">
        <f t="shared" si="46"/>
        <v/>
      </c>
      <c r="F280" s="98" t="str">
        <f>IF(B280="","",IF($I$7=1,VLOOKUP(YEAR(B280),'% Aportes Salud - Pensión'!$A$3:$E$100,4,FALSE),VLOOKUP(YEAR(B280),'% Aportes Salud - Pensión'!$A$3:$E$100,5,FALSE)))</f>
        <v/>
      </c>
      <c r="G280" s="42" t="str">
        <f t="shared" si="47"/>
        <v/>
      </c>
      <c r="H280" s="42" t="str">
        <f t="shared" si="48"/>
        <v/>
      </c>
      <c r="I280" s="44" t="str">
        <f t="shared" si="49"/>
        <v/>
      </c>
      <c r="J280" s="43" t="str">
        <f>IF(B280="","",LOOKUP(B280,'Interes Mora'!$A$3:$E$700))</f>
        <v/>
      </c>
      <c r="K280" s="45" t="str">
        <f t="shared" si="50"/>
        <v/>
      </c>
      <c r="L280" s="45" t="str">
        <f t="shared" si="51"/>
        <v/>
      </c>
    </row>
    <row r="281" spans="1:12" hidden="1" x14ac:dyDescent="0.25">
      <c r="A281" s="40" t="str">
        <f t="shared" si="43"/>
        <v/>
      </c>
      <c r="B281" s="30" t="str">
        <f t="shared" si="44"/>
        <v/>
      </c>
      <c r="C281" s="25">
        <f>IF(B281&gt;$E$7,0,IF(B281="","",VLOOKUP(YEAR(B281),S.M.M.L.V.!$A$2:$B$100,2,FALSE)))</f>
        <v>0</v>
      </c>
      <c r="D281" s="41" t="str">
        <f t="shared" si="45"/>
        <v/>
      </c>
      <c r="E281" s="42" t="str">
        <f t="shared" si="46"/>
        <v/>
      </c>
      <c r="F281" s="98" t="str">
        <f>IF(B281="","",IF($I$7=1,VLOOKUP(YEAR(B281),'% Aportes Salud - Pensión'!$A$3:$E$100,4,FALSE),VLOOKUP(YEAR(B281),'% Aportes Salud - Pensión'!$A$3:$E$100,5,FALSE)))</f>
        <v/>
      </c>
      <c r="G281" s="42" t="str">
        <f t="shared" si="47"/>
        <v/>
      </c>
      <c r="H281" s="42" t="str">
        <f t="shared" si="48"/>
        <v/>
      </c>
      <c r="I281" s="44" t="str">
        <f t="shared" si="49"/>
        <v/>
      </c>
      <c r="J281" s="43" t="str">
        <f>IF(B281="","",LOOKUP(B281,'Interes Mora'!$A$3:$E$700))</f>
        <v/>
      </c>
      <c r="K281" s="45" t="str">
        <f t="shared" si="50"/>
        <v/>
      </c>
      <c r="L281" s="45" t="str">
        <f t="shared" si="51"/>
        <v/>
      </c>
    </row>
    <row r="282" spans="1:12" hidden="1" x14ac:dyDescent="0.25">
      <c r="A282" s="40" t="str">
        <f t="shared" si="43"/>
        <v/>
      </c>
      <c r="B282" s="30" t="str">
        <f t="shared" si="44"/>
        <v/>
      </c>
      <c r="C282" s="25">
        <f>IF(B282&gt;$E$7,0,IF(B282="","",VLOOKUP(YEAR(B282),S.M.M.L.V.!$A$2:$B$100,2,FALSE)))</f>
        <v>0</v>
      </c>
      <c r="D282" s="41" t="str">
        <f t="shared" si="45"/>
        <v/>
      </c>
      <c r="E282" s="42" t="str">
        <f t="shared" si="46"/>
        <v/>
      </c>
      <c r="F282" s="98" t="str">
        <f>IF(B282="","",IF($I$7=1,VLOOKUP(YEAR(B282),'% Aportes Salud - Pensión'!$A$3:$E$100,4,FALSE),VLOOKUP(YEAR(B282),'% Aportes Salud - Pensión'!$A$3:$E$100,5,FALSE)))</f>
        <v/>
      </c>
      <c r="G282" s="42" t="str">
        <f t="shared" si="47"/>
        <v/>
      </c>
      <c r="H282" s="42" t="str">
        <f t="shared" si="48"/>
        <v/>
      </c>
      <c r="I282" s="44" t="str">
        <f t="shared" si="49"/>
        <v/>
      </c>
      <c r="J282" s="43" t="str">
        <f>IF(B282="","",LOOKUP(B282,'Interes Mora'!$A$3:$E$700))</f>
        <v/>
      </c>
      <c r="K282" s="45" t="str">
        <f t="shared" si="50"/>
        <v/>
      </c>
      <c r="L282" s="45" t="str">
        <f t="shared" si="51"/>
        <v/>
      </c>
    </row>
    <row r="283" spans="1:12" hidden="1" x14ac:dyDescent="0.25">
      <c r="A283" s="40" t="str">
        <f t="shared" si="43"/>
        <v/>
      </c>
      <c r="B283" s="30" t="str">
        <f t="shared" si="44"/>
        <v/>
      </c>
      <c r="C283" s="25">
        <f>IF(B283&gt;$E$7,0,IF(B283="","",VLOOKUP(YEAR(B283),S.M.M.L.V.!$A$2:$B$100,2,FALSE)))</f>
        <v>0</v>
      </c>
      <c r="D283" s="41" t="str">
        <f t="shared" si="45"/>
        <v/>
      </c>
      <c r="E283" s="42" t="str">
        <f t="shared" si="46"/>
        <v/>
      </c>
      <c r="F283" s="98" t="str">
        <f>IF(B283="","",IF($I$7=1,VLOOKUP(YEAR(B283),'% Aportes Salud - Pensión'!$A$3:$E$100,4,FALSE),VLOOKUP(YEAR(B283),'% Aportes Salud - Pensión'!$A$3:$E$100,5,FALSE)))</f>
        <v/>
      </c>
      <c r="G283" s="42" t="str">
        <f t="shared" si="47"/>
        <v/>
      </c>
      <c r="H283" s="42" t="str">
        <f t="shared" si="48"/>
        <v/>
      </c>
      <c r="I283" s="44" t="str">
        <f t="shared" si="49"/>
        <v/>
      </c>
      <c r="J283" s="43" t="str">
        <f>IF(B283="","",LOOKUP(B283,'Interes Mora'!$A$3:$E$700))</f>
        <v/>
      </c>
      <c r="K283" s="45" t="str">
        <f t="shared" si="50"/>
        <v/>
      </c>
      <c r="L283" s="45" t="str">
        <f t="shared" si="51"/>
        <v/>
      </c>
    </row>
    <row r="284" spans="1:12" hidden="1" x14ac:dyDescent="0.25">
      <c r="A284" s="40" t="str">
        <f t="shared" si="43"/>
        <v/>
      </c>
      <c r="B284" s="30" t="str">
        <f t="shared" si="44"/>
        <v/>
      </c>
      <c r="C284" s="25">
        <f>IF(B284&gt;$E$7,0,IF(B284="","",VLOOKUP(YEAR(B284),S.M.M.L.V.!$A$2:$B$100,2,FALSE)))</f>
        <v>0</v>
      </c>
      <c r="D284" s="41" t="str">
        <f t="shared" si="45"/>
        <v/>
      </c>
      <c r="E284" s="42" t="str">
        <f t="shared" si="46"/>
        <v/>
      </c>
      <c r="F284" s="98" t="str">
        <f>IF(B284="","",IF($I$7=1,VLOOKUP(YEAR(B284),'% Aportes Salud - Pensión'!$A$3:$E$100,4,FALSE),VLOOKUP(YEAR(B284),'% Aportes Salud - Pensión'!$A$3:$E$100,5,FALSE)))</f>
        <v/>
      </c>
      <c r="G284" s="42" t="str">
        <f t="shared" si="47"/>
        <v/>
      </c>
      <c r="H284" s="42" t="str">
        <f t="shared" si="48"/>
        <v/>
      </c>
      <c r="I284" s="44" t="str">
        <f t="shared" si="49"/>
        <v/>
      </c>
      <c r="J284" s="43" t="str">
        <f>IF(B284="","",LOOKUP(B284,'Interes Mora'!$A$3:$E$700))</f>
        <v/>
      </c>
      <c r="K284" s="45" t="str">
        <f t="shared" si="50"/>
        <v/>
      </c>
      <c r="L284" s="45" t="str">
        <f t="shared" si="51"/>
        <v/>
      </c>
    </row>
    <row r="285" spans="1:12" hidden="1" x14ac:dyDescent="0.25">
      <c r="A285" s="40" t="str">
        <f t="shared" si="43"/>
        <v/>
      </c>
      <c r="B285" s="30" t="str">
        <f t="shared" si="44"/>
        <v/>
      </c>
      <c r="C285" s="25">
        <f>IF(B285&gt;$E$7,0,IF(B285="","",VLOOKUP(YEAR(B285),S.M.M.L.V.!$A$2:$B$100,2,FALSE)))</f>
        <v>0</v>
      </c>
      <c r="D285" s="41" t="str">
        <f t="shared" si="45"/>
        <v/>
      </c>
      <c r="E285" s="42" t="str">
        <f t="shared" si="46"/>
        <v/>
      </c>
      <c r="F285" s="98" t="str">
        <f>IF(B285="","",IF($I$7=1,VLOOKUP(YEAR(B285),'% Aportes Salud - Pensión'!$A$3:$E$100,4,FALSE),VLOOKUP(YEAR(B285),'% Aportes Salud - Pensión'!$A$3:$E$100,5,FALSE)))</f>
        <v/>
      </c>
      <c r="G285" s="42" t="str">
        <f t="shared" si="47"/>
        <v/>
      </c>
      <c r="H285" s="42" t="str">
        <f t="shared" si="48"/>
        <v/>
      </c>
      <c r="I285" s="44" t="str">
        <f t="shared" si="49"/>
        <v/>
      </c>
      <c r="J285" s="43" t="str">
        <f>IF(B285="","",LOOKUP(B285,'Interes Mora'!$A$3:$E$700))</f>
        <v/>
      </c>
      <c r="K285" s="45" t="str">
        <f t="shared" si="50"/>
        <v/>
      </c>
      <c r="L285" s="45" t="str">
        <f t="shared" si="51"/>
        <v/>
      </c>
    </row>
    <row r="286" spans="1:12" hidden="1" x14ac:dyDescent="0.25">
      <c r="A286" s="40" t="str">
        <f t="shared" si="43"/>
        <v/>
      </c>
      <c r="B286" s="30" t="str">
        <f t="shared" si="44"/>
        <v/>
      </c>
      <c r="C286" s="25">
        <f>IF(B286&gt;$E$7,0,IF(B286="","",VLOOKUP(YEAR(B286),S.M.M.L.V.!$A$2:$B$100,2,FALSE)))</f>
        <v>0</v>
      </c>
      <c r="D286" s="41" t="str">
        <f t="shared" si="45"/>
        <v/>
      </c>
      <c r="E286" s="42" t="str">
        <f t="shared" si="46"/>
        <v/>
      </c>
      <c r="F286" s="98" t="str">
        <f>IF(B286="","",IF($I$7=1,VLOOKUP(YEAR(B286),'% Aportes Salud - Pensión'!$A$3:$E$100,4,FALSE),VLOOKUP(YEAR(B286),'% Aportes Salud - Pensión'!$A$3:$E$100,5,FALSE)))</f>
        <v/>
      </c>
      <c r="G286" s="42" t="str">
        <f t="shared" si="47"/>
        <v/>
      </c>
      <c r="H286" s="42" t="str">
        <f t="shared" si="48"/>
        <v/>
      </c>
      <c r="I286" s="44" t="str">
        <f t="shared" si="49"/>
        <v/>
      </c>
      <c r="J286" s="43" t="str">
        <f>IF(B286="","",LOOKUP(B286,'Interes Mora'!$A$3:$E$700))</f>
        <v/>
      </c>
      <c r="K286" s="45" t="str">
        <f t="shared" si="50"/>
        <v/>
      </c>
      <c r="L286" s="45" t="str">
        <f t="shared" si="51"/>
        <v/>
      </c>
    </row>
    <row r="287" spans="1:12" hidden="1" x14ac:dyDescent="0.25">
      <c r="A287" s="40" t="str">
        <f t="shared" si="43"/>
        <v/>
      </c>
      <c r="B287" s="30" t="str">
        <f t="shared" si="44"/>
        <v/>
      </c>
      <c r="C287" s="25">
        <f>IF(B287&gt;$E$7,0,IF(B287="","",VLOOKUP(YEAR(B287),S.M.M.L.V.!$A$2:$B$100,2,FALSE)))</f>
        <v>0</v>
      </c>
      <c r="D287" s="41" t="str">
        <f t="shared" si="45"/>
        <v/>
      </c>
      <c r="E287" s="42" t="str">
        <f t="shared" si="46"/>
        <v/>
      </c>
      <c r="F287" s="98" t="str">
        <f>IF(B287="","",IF($I$7=1,VLOOKUP(YEAR(B287),'% Aportes Salud - Pensión'!$A$3:$E$100,4,FALSE),VLOOKUP(YEAR(B287),'% Aportes Salud - Pensión'!$A$3:$E$100,5,FALSE)))</f>
        <v/>
      </c>
      <c r="G287" s="42" t="str">
        <f t="shared" si="47"/>
        <v/>
      </c>
      <c r="H287" s="42" t="str">
        <f t="shared" si="48"/>
        <v/>
      </c>
      <c r="I287" s="44" t="str">
        <f t="shared" si="49"/>
        <v/>
      </c>
      <c r="J287" s="43" t="str">
        <f>IF(B287="","",LOOKUP(B287,'Interes Mora'!$A$3:$E$700))</f>
        <v/>
      </c>
      <c r="K287" s="45" t="str">
        <f t="shared" si="50"/>
        <v/>
      </c>
      <c r="L287" s="45" t="str">
        <f t="shared" si="51"/>
        <v/>
      </c>
    </row>
    <row r="288" spans="1:12" hidden="1" x14ac:dyDescent="0.25">
      <c r="A288" s="40" t="str">
        <f t="shared" si="43"/>
        <v/>
      </c>
      <c r="B288" s="30" t="str">
        <f t="shared" si="44"/>
        <v/>
      </c>
      <c r="C288" s="25">
        <f>IF(B288&gt;$E$7,0,IF(B288="","",VLOOKUP(YEAR(B288),S.M.M.L.V.!$A$2:$B$100,2,FALSE)))</f>
        <v>0</v>
      </c>
      <c r="D288" s="41" t="str">
        <f t="shared" si="45"/>
        <v/>
      </c>
      <c r="E288" s="42" t="str">
        <f t="shared" si="46"/>
        <v/>
      </c>
      <c r="F288" s="98" t="str">
        <f>IF(B288="","",IF($I$7=1,VLOOKUP(YEAR(B288),'% Aportes Salud - Pensión'!$A$3:$E$100,4,FALSE),VLOOKUP(YEAR(B288),'% Aportes Salud - Pensión'!$A$3:$E$100,5,FALSE)))</f>
        <v/>
      </c>
      <c r="G288" s="42" t="str">
        <f t="shared" si="47"/>
        <v/>
      </c>
      <c r="H288" s="42" t="str">
        <f t="shared" si="48"/>
        <v/>
      </c>
      <c r="I288" s="44" t="str">
        <f t="shared" si="49"/>
        <v/>
      </c>
      <c r="J288" s="43" t="str">
        <f>IF(B288="","",LOOKUP(B288,'Interes Mora'!$A$3:$E$700))</f>
        <v/>
      </c>
      <c r="K288" s="45" t="str">
        <f t="shared" si="50"/>
        <v/>
      </c>
      <c r="L288" s="45" t="str">
        <f t="shared" si="51"/>
        <v/>
      </c>
    </row>
    <row r="289" spans="1:12" hidden="1" x14ac:dyDescent="0.25">
      <c r="A289" s="40" t="str">
        <f t="shared" si="43"/>
        <v/>
      </c>
      <c r="B289" s="30" t="str">
        <f t="shared" si="44"/>
        <v/>
      </c>
      <c r="C289" s="25">
        <f>IF(B289&gt;$E$7,0,IF(B289="","",VLOOKUP(YEAR(B289),S.M.M.L.V.!$A$2:$B$100,2,FALSE)))</f>
        <v>0</v>
      </c>
      <c r="D289" s="41" t="str">
        <f t="shared" si="45"/>
        <v/>
      </c>
      <c r="E289" s="42" t="str">
        <f t="shared" si="46"/>
        <v/>
      </c>
      <c r="F289" s="98" t="str">
        <f>IF(B289="","",IF($I$7=1,VLOOKUP(YEAR(B289),'% Aportes Salud - Pensión'!$A$3:$E$100,4,FALSE),VLOOKUP(YEAR(B289),'% Aportes Salud - Pensión'!$A$3:$E$100,5,FALSE)))</f>
        <v/>
      </c>
      <c r="G289" s="42" t="str">
        <f t="shared" si="47"/>
        <v/>
      </c>
      <c r="H289" s="42" t="str">
        <f t="shared" si="48"/>
        <v/>
      </c>
      <c r="I289" s="44" t="str">
        <f t="shared" si="49"/>
        <v/>
      </c>
      <c r="J289" s="43" t="str">
        <f>IF(B289="","",LOOKUP(B289,'Interes Mora'!$A$3:$E$700))</f>
        <v/>
      </c>
      <c r="K289" s="45" t="str">
        <f t="shared" si="50"/>
        <v/>
      </c>
      <c r="L289" s="45" t="str">
        <f t="shared" si="51"/>
        <v/>
      </c>
    </row>
    <row r="290" spans="1:12" hidden="1" x14ac:dyDescent="0.25">
      <c r="A290" s="40" t="str">
        <f t="shared" si="43"/>
        <v/>
      </c>
      <c r="B290" s="30" t="str">
        <f t="shared" si="44"/>
        <v/>
      </c>
      <c r="C290" s="25">
        <f>IF(B290&gt;$E$7,0,IF(B290="","",VLOOKUP(YEAR(B290),S.M.M.L.V.!$A$2:$B$100,2,FALSE)))</f>
        <v>0</v>
      </c>
      <c r="D290" s="41" t="str">
        <f t="shared" si="45"/>
        <v/>
      </c>
      <c r="E290" s="42" t="str">
        <f t="shared" si="46"/>
        <v/>
      </c>
      <c r="F290" s="98" t="str">
        <f>IF(B290="","",IF($I$7=1,VLOOKUP(YEAR(B290),'% Aportes Salud - Pensión'!$A$3:$E$100,4,FALSE),VLOOKUP(YEAR(B290),'% Aportes Salud - Pensión'!$A$3:$E$100,5,FALSE)))</f>
        <v/>
      </c>
      <c r="G290" s="42" t="str">
        <f t="shared" si="47"/>
        <v/>
      </c>
      <c r="H290" s="42" t="str">
        <f t="shared" si="48"/>
        <v/>
      </c>
      <c r="I290" s="44" t="str">
        <f t="shared" si="49"/>
        <v/>
      </c>
      <c r="J290" s="43" t="str">
        <f>IF(B290="","",LOOKUP(B290,'Interes Mora'!$A$3:$E$700))</f>
        <v/>
      </c>
      <c r="K290" s="45" t="str">
        <f t="shared" si="50"/>
        <v/>
      </c>
      <c r="L290" s="45" t="str">
        <f t="shared" si="51"/>
        <v/>
      </c>
    </row>
    <row r="291" spans="1:12" hidden="1" x14ac:dyDescent="0.25">
      <c r="A291" s="40" t="str">
        <f t="shared" si="43"/>
        <v/>
      </c>
      <c r="B291" s="30" t="str">
        <f t="shared" si="44"/>
        <v/>
      </c>
      <c r="C291" s="25">
        <f>IF(B291&gt;$E$7,0,IF(B291="","",VLOOKUP(YEAR(B291),S.M.M.L.V.!$A$2:$B$100,2,FALSE)))</f>
        <v>0</v>
      </c>
      <c r="D291" s="41" t="str">
        <f t="shared" si="45"/>
        <v/>
      </c>
      <c r="E291" s="42" t="str">
        <f t="shared" si="46"/>
        <v/>
      </c>
      <c r="F291" s="98" t="str">
        <f>IF(B291="","",IF($I$7=1,VLOOKUP(YEAR(B291),'% Aportes Salud - Pensión'!$A$3:$E$100,4,FALSE),VLOOKUP(YEAR(B291),'% Aportes Salud - Pensión'!$A$3:$E$100,5,FALSE)))</f>
        <v/>
      </c>
      <c r="G291" s="42" t="str">
        <f t="shared" si="47"/>
        <v/>
      </c>
      <c r="H291" s="42" t="str">
        <f t="shared" si="48"/>
        <v/>
      </c>
      <c r="I291" s="44" t="str">
        <f t="shared" si="49"/>
        <v/>
      </c>
      <c r="J291" s="43" t="str">
        <f>IF(B291="","",LOOKUP(B291,'Interes Mora'!$A$3:$E$700))</f>
        <v/>
      </c>
      <c r="K291" s="45" t="str">
        <f t="shared" si="50"/>
        <v/>
      </c>
      <c r="L291" s="45" t="str">
        <f t="shared" si="51"/>
        <v/>
      </c>
    </row>
    <row r="292" spans="1:12" hidden="1" x14ac:dyDescent="0.25">
      <c r="A292" s="40" t="str">
        <f t="shared" si="43"/>
        <v/>
      </c>
      <c r="B292" s="30" t="str">
        <f t="shared" si="44"/>
        <v/>
      </c>
      <c r="C292" s="25">
        <f>IF(B292&gt;$E$7,0,IF(B292="","",VLOOKUP(YEAR(B292),S.M.M.L.V.!$A$2:$B$100,2,FALSE)))</f>
        <v>0</v>
      </c>
      <c r="D292" s="41" t="str">
        <f t="shared" si="45"/>
        <v/>
      </c>
      <c r="E292" s="42" t="str">
        <f t="shared" si="46"/>
        <v/>
      </c>
      <c r="F292" s="98" t="str">
        <f>IF(B292="","",IF($I$7=1,VLOOKUP(YEAR(B292),'% Aportes Salud - Pensión'!$A$3:$E$100,4,FALSE),VLOOKUP(YEAR(B292),'% Aportes Salud - Pensión'!$A$3:$E$100,5,FALSE)))</f>
        <v/>
      </c>
      <c r="G292" s="42" t="str">
        <f t="shared" si="47"/>
        <v/>
      </c>
      <c r="H292" s="42" t="str">
        <f t="shared" si="48"/>
        <v/>
      </c>
      <c r="I292" s="44" t="str">
        <f t="shared" si="49"/>
        <v/>
      </c>
      <c r="J292" s="43" t="str">
        <f>IF(B292="","",LOOKUP(B292,'Interes Mora'!$A$3:$E$700))</f>
        <v/>
      </c>
      <c r="K292" s="45" t="str">
        <f t="shared" si="50"/>
        <v/>
      </c>
      <c r="L292" s="45" t="str">
        <f t="shared" si="51"/>
        <v/>
      </c>
    </row>
    <row r="293" spans="1:12" hidden="1" x14ac:dyDescent="0.25">
      <c r="A293" s="40" t="str">
        <f t="shared" si="43"/>
        <v/>
      </c>
      <c r="B293" s="30" t="str">
        <f t="shared" si="44"/>
        <v/>
      </c>
      <c r="C293" s="25">
        <f>IF(B293&gt;$E$7,0,IF(B293="","",VLOOKUP(YEAR(B293),S.M.M.L.V.!$A$2:$B$100,2,FALSE)))</f>
        <v>0</v>
      </c>
      <c r="D293" s="41" t="str">
        <f t="shared" si="45"/>
        <v/>
      </c>
      <c r="E293" s="42" t="str">
        <f t="shared" si="46"/>
        <v/>
      </c>
      <c r="F293" s="98" t="str">
        <f>IF(B293="","",IF($I$7=1,VLOOKUP(YEAR(B293),'% Aportes Salud - Pensión'!$A$3:$E$100,4,FALSE),VLOOKUP(YEAR(B293),'% Aportes Salud - Pensión'!$A$3:$E$100,5,FALSE)))</f>
        <v/>
      </c>
      <c r="G293" s="42" t="str">
        <f t="shared" si="47"/>
        <v/>
      </c>
      <c r="H293" s="42" t="str">
        <f t="shared" si="48"/>
        <v/>
      </c>
      <c r="I293" s="44" t="str">
        <f t="shared" si="49"/>
        <v/>
      </c>
      <c r="J293" s="43" t="str">
        <f>IF(B293="","",LOOKUP(B293,'Interes Mora'!$A$3:$E$700))</f>
        <v/>
      </c>
      <c r="K293" s="45" t="str">
        <f t="shared" si="50"/>
        <v/>
      </c>
      <c r="L293" s="45" t="str">
        <f t="shared" si="51"/>
        <v/>
      </c>
    </row>
    <row r="294" spans="1:12" hidden="1" x14ac:dyDescent="0.25">
      <c r="A294" s="40" t="str">
        <f t="shared" si="43"/>
        <v/>
      </c>
      <c r="B294" s="30" t="str">
        <f t="shared" si="44"/>
        <v/>
      </c>
      <c r="C294" s="25">
        <f>IF(B294&gt;$E$7,0,IF(B294="","",VLOOKUP(YEAR(B294),S.M.M.L.V.!$A$2:$B$100,2,FALSE)))</f>
        <v>0</v>
      </c>
      <c r="D294" s="41" t="str">
        <f t="shared" si="45"/>
        <v/>
      </c>
      <c r="E294" s="42" t="str">
        <f t="shared" si="46"/>
        <v/>
      </c>
      <c r="F294" s="98" t="str">
        <f>IF(B294="","",IF($I$7=1,VLOOKUP(YEAR(B294),'% Aportes Salud - Pensión'!$A$3:$E$100,4,FALSE),VLOOKUP(YEAR(B294),'% Aportes Salud - Pensión'!$A$3:$E$100,5,FALSE)))</f>
        <v/>
      </c>
      <c r="G294" s="42" t="str">
        <f t="shared" si="47"/>
        <v/>
      </c>
      <c r="H294" s="42" t="str">
        <f t="shared" si="48"/>
        <v/>
      </c>
      <c r="I294" s="44" t="str">
        <f t="shared" si="49"/>
        <v/>
      </c>
      <c r="J294" s="43" t="str">
        <f>IF(B294="","",LOOKUP(B294,'Interes Mora'!$A$3:$E$700))</f>
        <v/>
      </c>
      <c r="K294" s="45" t="str">
        <f t="shared" si="50"/>
        <v/>
      </c>
      <c r="L294" s="45" t="str">
        <f t="shared" si="51"/>
        <v/>
      </c>
    </row>
    <row r="295" spans="1:12" hidden="1" x14ac:dyDescent="0.25">
      <c r="A295" s="40" t="str">
        <f t="shared" si="43"/>
        <v/>
      </c>
      <c r="B295" s="30" t="str">
        <f t="shared" si="44"/>
        <v/>
      </c>
      <c r="C295" s="25">
        <f>IF(B295&gt;$E$7,0,IF(B295="","",VLOOKUP(YEAR(B295),S.M.M.L.V.!$A$2:$B$100,2,FALSE)))</f>
        <v>0</v>
      </c>
      <c r="D295" s="41" t="str">
        <f t="shared" si="45"/>
        <v/>
      </c>
      <c r="E295" s="42" t="str">
        <f t="shared" si="46"/>
        <v/>
      </c>
      <c r="F295" s="98" t="str">
        <f>IF(B295="","",IF($I$7=1,VLOOKUP(YEAR(B295),'% Aportes Salud - Pensión'!$A$3:$E$100,4,FALSE),VLOOKUP(YEAR(B295),'% Aportes Salud - Pensión'!$A$3:$E$100,5,FALSE)))</f>
        <v/>
      </c>
      <c r="G295" s="42" t="str">
        <f t="shared" si="47"/>
        <v/>
      </c>
      <c r="H295" s="42" t="str">
        <f t="shared" si="48"/>
        <v/>
      </c>
      <c r="I295" s="44" t="str">
        <f t="shared" si="49"/>
        <v/>
      </c>
      <c r="J295" s="43" t="str">
        <f>IF(B295="","",LOOKUP(B295,'Interes Mora'!$A$3:$E$700))</f>
        <v/>
      </c>
      <c r="K295" s="45" t="str">
        <f t="shared" si="50"/>
        <v/>
      </c>
      <c r="L295" s="45" t="str">
        <f t="shared" si="51"/>
        <v/>
      </c>
    </row>
    <row r="296" spans="1:12" hidden="1" x14ac:dyDescent="0.25">
      <c r="A296" s="40" t="str">
        <f t="shared" si="43"/>
        <v/>
      </c>
      <c r="B296" s="30" t="str">
        <f t="shared" si="44"/>
        <v/>
      </c>
      <c r="C296" s="25">
        <f>IF(B296&gt;$E$7,0,IF(B296="","",VLOOKUP(YEAR(B296),S.M.M.L.V.!$A$2:$B$100,2,FALSE)))</f>
        <v>0</v>
      </c>
      <c r="D296" s="41" t="str">
        <f t="shared" si="45"/>
        <v/>
      </c>
      <c r="E296" s="42" t="str">
        <f t="shared" si="46"/>
        <v/>
      </c>
      <c r="F296" s="98" t="str">
        <f>IF(B296="","",IF($I$7=1,VLOOKUP(YEAR(B296),'% Aportes Salud - Pensión'!$A$3:$E$100,4,FALSE),VLOOKUP(YEAR(B296),'% Aportes Salud - Pensión'!$A$3:$E$100,5,FALSE)))</f>
        <v/>
      </c>
      <c r="G296" s="42" t="str">
        <f t="shared" si="47"/>
        <v/>
      </c>
      <c r="H296" s="42" t="str">
        <f t="shared" si="48"/>
        <v/>
      </c>
      <c r="I296" s="44" t="str">
        <f t="shared" si="49"/>
        <v/>
      </c>
      <c r="J296" s="43" t="str">
        <f>IF(B296="","",LOOKUP(B296,'Interes Mora'!$A$3:$E$700))</f>
        <v/>
      </c>
      <c r="K296" s="45" t="str">
        <f t="shared" si="50"/>
        <v/>
      </c>
      <c r="L296" s="45" t="str">
        <f t="shared" si="51"/>
        <v/>
      </c>
    </row>
    <row r="297" spans="1:12" hidden="1" x14ac:dyDescent="0.25">
      <c r="A297" s="40" t="str">
        <f t="shared" si="43"/>
        <v/>
      </c>
      <c r="B297" s="30" t="str">
        <f t="shared" si="44"/>
        <v/>
      </c>
      <c r="C297" s="25">
        <f>IF(B297&gt;$E$7,0,IF(B297="","",VLOOKUP(YEAR(B297),S.M.M.L.V.!$A$2:$B$100,2,FALSE)))</f>
        <v>0</v>
      </c>
      <c r="D297" s="41" t="str">
        <f t="shared" si="45"/>
        <v/>
      </c>
      <c r="E297" s="42" t="str">
        <f t="shared" si="46"/>
        <v/>
      </c>
      <c r="F297" s="98" t="str">
        <f>IF(B297="","",IF($I$7=1,VLOOKUP(YEAR(B297),'% Aportes Salud - Pensión'!$A$3:$E$100,4,FALSE),VLOOKUP(YEAR(B297),'% Aportes Salud - Pensión'!$A$3:$E$100,5,FALSE)))</f>
        <v/>
      </c>
      <c r="G297" s="42" t="str">
        <f t="shared" si="47"/>
        <v/>
      </c>
      <c r="H297" s="42" t="str">
        <f t="shared" si="48"/>
        <v/>
      </c>
      <c r="I297" s="44" t="str">
        <f t="shared" si="49"/>
        <v/>
      </c>
      <c r="J297" s="43" t="str">
        <f>IF(B297="","",LOOKUP(B297,'Interes Mora'!$A$3:$E$700))</f>
        <v/>
      </c>
      <c r="K297" s="45" t="str">
        <f t="shared" si="50"/>
        <v/>
      </c>
      <c r="L297" s="45" t="str">
        <f t="shared" si="51"/>
        <v/>
      </c>
    </row>
    <row r="298" spans="1:12" hidden="1" x14ac:dyDescent="0.25">
      <c r="A298" s="40" t="str">
        <f t="shared" si="43"/>
        <v/>
      </c>
      <c r="B298" s="30" t="str">
        <f t="shared" si="44"/>
        <v/>
      </c>
      <c r="C298" s="25">
        <f>IF(B298&gt;$E$7,0,IF(B298="","",VLOOKUP(YEAR(B298),S.M.M.L.V.!$A$2:$B$100,2,FALSE)))</f>
        <v>0</v>
      </c>
      <c r="D298" s="41" t="str">
        <f t="shared" si="45"/>
        <v/>
      </c>
      <c r="E298" s="42" t="str">
        <f t="shared" si="46"/>
        <v/>
      </c>
      <c r="F298" s="98" t="str">
        <f>IF(B298="","",IF($I$7=1,VLOOKUP(YEAR(B298),'% Aportes Salud - Pensión'!$A$3:$E$100,4,FALSE),VLOOKUP(YEAR(B298),'% Aportes Salud - Pensión'!$A$3:$E$100,5,FALSE)))</f>
        <v/>
      </c>
      <c r="G298" s="42" t="str">
        <f t="shared" si="47"/>
        <v/>
      </c>
      <c r="H298" s="42" t="str">
        <f t="shared" si="48"/>
        <v/>
      </c>
      <c r="I298" s="44" t="str">
        <f t="shared" si="49"/>
        <v/>
      </c>
      <c r="J298" s="43" t="str">
        <f>IF(B298="","",LOOKUP(B298,'Interes Mora'!$A$3:$E$700))</f>
        <v/>
      </c>
      <c r="K298" s="45" t="str">
        <f t="shared" si="50"/>
        <v/>
      </c>
      <c r="L298" s="45" t="str">
        <f t="shared" si="51"/>
        <v/>
      </c>
    </row>
    <row r="299" spans="1:12" hidden="1" x14ac:dyDescent="0.25">
      <c r="A299" s="40" t="str">
        <f t="shared" si="43"/>
        <v/>
      </c>
      <c r="B299" s="30" t="str">
        <f t="shared" si="44"/>
        <v/>
      </c>
      <c r="C299" s="25">
        <f>IF(B299&gt;$E$7,0,IF(B299="","",VLOOKUP(YEAR(B299),S.M.M.L.V.!$A$2:$B$100,2,FALSE)))</f>
        <v>0</v>
      </c>
      <c r="D299" s="41" t="str">
        <f t="shared" si="45"/>
        <v/>
      </c>
      <c r="E299" s="42" t="str">
        <f t="shared" si="46"/>
        <v/>
      </c>
      <c r="F299" s="98" t="str">
        <f>IF(B299="","",IF($I$7=1,VLOOKUP(YEAR(B299),'% Aportes Salud - Pensión'!$A$3:$E$100,4,FALSE),VLOOKUP(YEAR(B299),'% Aportes Salud - Pensión'!$A$3:$E$100,5,FALSE)))</f>
        <v/>
      </c>
      <c r="G299" s="42" t="str">
        <f t="shared" si="47"/>
        <v/>
      </c>
      <c r="H299" s="42" t="str">
        <f t="shared" si="48"/>
        <v/>
      </c>
      <c r="I299" s="44" t="str">
        <f t="shared" si="49"/>
        <v/>
      </c>
      <c r="J299" s="43" t="str">
        <f>IF(B299="","",LOOKUP(B299,'Interes Mora'!$A$3:$E$700))</f>
        <v/>
      </c>
      <c r="K299" s="45" t="str">
        <f t="shared" si="50"/>
        <v/>
      </c>
      <c r="L299" s="45" t="str">
        <f t="shared" si="51"/>
        <v/>
      </c>
    </row>
    <row r="300" spans="1:12" hidden="1" x14ac:dyDescent="0.25">
      <c r="A300" s="40" t="str">
        <f t="shared" si="43"/>
        <v/>
      </c>
      <c r="B300" s="30" t="str">
        <f t="shared" si="44"/>
        <v/>
      </c>
      <c r="C300" s="25">
        <f>IF(B300&gt;$E$7,0,IF(B300="","",VLOOKUP(YEAR(B300),S.M.M.L.V.!$A$2:$B$100,2,FALSE)))</f>
        <v>0</v>
      </c>
      <c r="D300" s="41" t="str">
        <f t="shared" si="45"/>
        <v/>
      </c>
      <c r="E300" s="42" t="str">
        <f t="shared" si="46"/>
        <v/>
      </c>
      <c r="F300" s="98" t="str">
        <f>IF(B300="","",IF($I$7=1,VLOOKUP(YEAR(B300),'% Aportes Salud - Pensión'!$A$3:$E$100,4,FALSE),VLOOKUP(YEAR(B300),'% Aportes Salud - Pensión'!$A$3:$E$100,5,FALSE)))</f>
        <v/>
      </c>
      <c r="G300" s="42" t="str">
        <f t="shared" si="47"/>
        <v/>
      </c>
      <c r="H300" s="42" t="str">
        <f t="shared" si="48"/>
        <v/>
      </c>
      <c r="I300" s="44" t="str">
        <f t="shared" si="49"/>
        <v/>
      </c>
      <c r="J300" s="43" t="str">
        <f>IF(B300="","",LOOKUP(B300,'Interes Mora'!$A$3:$E$700))</f>
        <v/>
      </c>
      <c r="K300" s="45" t="str">
        <f t="shared" si="50"/>
        <v/>
      </c>
      <c r="L300" s="45" t="str">
        <f t="shared" si="51"/>
        <v/>
      </c>
    </row>
    <row r="301" spans="1:12" hidden="1" x14ac:dyDescent="0.25">
      <c r="A301" s="40" t="str">
        <f t="shared" ref="A301:A317" si="52">IF(B300&lt;$L$7,B300+1,"")</f>
        <v/>
      </c>
      <c r="B301" s="30" t="str">
        <f t="shared" ref="B301:B317" si="53">IF(A301="","",IF(EOMONTH(A301,0)&gt;=$L$7,$L$7,EOMONTH(A301,0)))</f>
        <v/>
      </c>
      <c r="C301" s="25">
        <f>IF(B301&gt;$E$7,0,IF(B301="","",VLOOKUP(YEAR(B301),S.M.M.L.V.!$A$2:$B$100,2,FALSE)))</f>
        <v>0</v>
      </c>
      <c r="D301" s="41" t="str">
        <f t="shared" ref="D301:D317" si="54">IF(B301="","",IF(C301=0,0,IF(YEAR(B301)&lt;1995,(+B301-A301+1),(ROUND(DAYS360((EOMONTH(A301,-1)+1),(IF(EOMONTH(B301,0)=B301,EOMONTH(B301,0),EOMONTH(B301,-1))))/30,0)*30+(IF(EOMONTH(B301,0)=B301,0,DAY(B301))-DAY(A301)))+1)))</f>
        <v/>
      </c>
      <c r="E301" s="42" t="str">
        <f t="shared" ref="E301:E317" si="55">IF(B301="","",+D301*C301/30)</f>
        <v/>
      </c>
      <c r="F301" s="98" t="str">
        <f>IF(B301="","",IF($I$7=1,VLOOKUP(YEAR(B301),'% Aportes Salud - Pensión'!$A$3:$E$100,4,FALSE),VLOOKUP(YEAR(B301),'% Aportes Salud - Pensión'!$A$3:$E$100,5,FALSE)))</f>
        <v/>
      </c>
      <c r="G301" s="42" t="str">
        <f t="shared" ref="G301:G317" si="56">IF(B301="","",+E301*F301)</f>
        <v/>
      </c>
      <c r="H301" s="42" t="str">
        <f t="shared" ref="H301:H317" si="57">IF(B301="","",+G301+H300)</f>
        <v/>
      </c>
      <c r="I301" s="44" t="str">
        <f t="shared" ref="I301:I317" si="58">IF(B301="","",+B301-A301+1)</f>
        <v/>
      </c>
      <c r="J301" s="43" t="str">
        <f>IF(B301="","",LOOKUP(B301,'Interes Mora'!$A$3:$E$700))</f>
        <v/>
      </c>
      <c r="K301" s="45" t="str">
        <f t="shared" ref="K301:K317" si="59">IF(B301="","",+H301*J301*I301/30)</f>
        <v/>
      </c>
      <c r="L301" s="45" t="str">
        <f t="shared" ref="L301:L317" si="60">IF(B301="","",+L300+K301)</f>
        <v/>
      </c>
    </row>
    <row r="302" spans="1:12" hidden="1" x14ac:dyDescent="0.25">
      <c r="A302" s="40" t="str">
        <f t="shared" si="52"/>
        <v/>
      </c>
      <c r="B302" s="30" t="str">
        <f t="shared" si="53"/>
        <v/>
      </c>
      <c r="C302" s="25">
        <f>IF(B302&gt;$E$7,0,IF(B302="","",VLOOKUP(YEAR(B302),S.M.M.L.V.!$A$2:$B$100,2,FALSE)))</f>
        <v>0</v>
      </c>
      <c r="D302" s="41" t="str">
        <f t="shared" si="54"/>
        <v/>
      </c>
      <c r="E302" s="42" t="str">
        <f t="shared" si="55"/>
        <v/>
      </c>
      <c r="F302" s="98" t="str">
        <f>IF(B302="","",IF($I$7=1,VLOOKUP(YEAR(B302),'% Aportes Salud - Pensión'!$A$3:$E$100,4,FALSE),VLOOKUP(YEAR(B302),'% Aportes Salud - Pensión'!$A$3:$E$100,5,FALSE)))</f>
        <v/>
      </c>
      <c r="G302" s="42" t="str">
        <f t="shared" si="56"/>
        <v/>
      </c>
      <c r="H302" s="42" t="str">
        <f t="shared" si="57"/>
        <v/>
      </c>
      <c r="I302" s="44" t="str">
        <f t="shared" si="58"/>
        <v/>
      </c>
      <c r="J302" s="43" t="str">
        <f>IF(B302="","",LOOKUP(B302,'Interes Mora'!$A$3:$E$700))</f>
        <v/>
      </c>
      <c r="K302" s="45" t="str">
        <f t="shared" si="59"/>
        <v/>
      </c>
      <c r="L302" s="45" t="str">
        <f t="shared" si="60"/>
        <v/>
      </c>
    </row>
    <row r="303" spans="1:12" hidden="1" x14ac:dyDescent="0.25">
      <c r="A303" s="40" t="str">
        <f t="shared" si="52"/>
        <v/>
      </c>
      <c r="B303" s="30" t="str">
        <f t="shared" si="53"/>
        <v/>
      </c>
      <c r="C303" s="25">
        <f>IF(B303&gt;$E$7,0,IF(B303="","",VLOOKUP(YEAR(B303),S.M.M.L.V.!$A$2:$B$100,2,FALSE)))</f>
        <v>0</v>
      </c>
      <c r="D303" s="41" t="str">
        <f t="shared" si="54"/>
        <v/>
      </c>
      <c r="E303" s="42" t="str">
        <f t="shared" si="55"/>
        <v/>
      </c>
      <c r="F303" s="98" t="str">
        <f>IF(B303="","",IF($I$7=1,VLOOKUP(YEAR(B303),'% Aportes Salud - Pensión'!$A$3:$E$100,4,FALSE),VLOOKUP(YEAR(B303),'% Aportes Salud - Pensión'!$A$3:$E$100,5,FALSE)))</f>
        <v/>
      </c>
      <c r="G303" s="42" t="str">
        <f t="shared" si="56"/>
        <v/>
      </c>
      <c r="H303" s="42" t="str">
        <f t="shared" si="57"/>
        <v/>
      </c>
      <c r="I303" s="44" t="str">
        <f t="shared" si="58"/>
        <v/>
      </c>
      <c r="J303" s="43" t="str">
        <f>IF(B303="","",LOOKUP(B303,'Interes Mora'!$A$3:$E$700))</f>
        <v/>
      </c>
      <c r="K303" s="45" t="str">
        <f t="shared" si="59"/>
        <v/>
      </c>
      <c r="L303" s="45" t="str">
        <f t="shared" si="60"/>
        <v/>
      </c>
    </row>
    <row r="304" spans="1:12" hidden="1" x14ac:dyDescent="0.25">
      <c r="A304" s="40" t="str">
        <f t="shared" si="52"/>
        <v/>
      </c>
      <c r="B304" s="30" t="str">
        <f t="shared" si="53"/>
        <v/>
      </c>
      <c r="C304" s="25">
        <f>IF(B304&gt;$E$7,0,IF(B304="","",VLOOKUP(YEAR(B304),S.M.M.L.V.!$A$2:$B$100,2,FALSE)))</f>
        <v>0</v>
      </c>
      <c r="D304" s="41" t="str">
        <f t="shared" si="54"/>
        <v/>
      </c>
      <c r="E304" s="42" t="str">
        <f t="shared" si="55"/>
        <v/>
      </c>
      <c r="F304" s="98" t="str">
        <f>IF(B304="","",IF($I$7=1,VLOOKUP(YEAR(B304),'% Aportes Salud - Pensión'!$A$3:$E$100,4,FALSE),VLOOKUP(YEAR(B304),'% Aportes Salud - Pensión'!$A$3:$E$100,5,FALSE)))</f>
        <v/>
      </c>
      <c r="G304" s="42" t="str">
        <f t="shared" si="56"/>
        <v/>
      </c>
      <c r="H304" s="42" t="str">
        <f t="shared" si="57"/>
        <v/>
      </c>
      <c r="I304" s="44" t="str">
        <f t="shared" si="58"/>
        <v/>
      </c>
      <c r="J304" s="43" t="str">
        <f>IF(B304="","",LOOKUP(B304,'Interes Mora'!$A$3:$E$700))</f>
        <v/>
      </c>
      <c r="K304" s="45" t="str">
        <f t="shared" si="59"/>
        <v/>
      </c>
      <c r="L304" s="45" t="str">
        <f t="shared" si="60"/>
        <v/>
      </c>
    </row>
    <row r="305" spans="1:12" hidden="1" x14ac:dyDescent="0.25">
      <c r="A305" s="40" t="str">
        <f t="shared" si="52"/>
        <v/>
      </c>
      <c r="B305" s="30" t="str">
        <f t="shared" si="53"/>
        <v/>
      </c>
      <c r="C305" s="25">
        <f>IF(B305&gt;$E$7,0,IF(B305="","",VLOOKUP(YEAR(B305),S.M.M.L.V.!$A$2:$B$100,2,FALSE)))</f>
        <v>0</v>
      </c>
      <c r="D305" s="41" t="str">
        <f t="shared" si="54"/>
        <v/>
      </c>
      <c r="E305" s="42" t="str">
        <f t="shared" si="55"/>
        <v/>
      </c>
      <c r="F305" s="98" t="str">
        <f>IF(B305="","",IF($I$7=1,VLOOKUP(YEAR(B305),'% Aportes Salud - Pensión'!$A$3:$E$100,4,FALSE),VLOOKUP(YEAR(B305),'% Aportes Salud - Pensión'!$A$3:$E$100,5,FALSE)))</f>
        <v/>
      </c>
      <c r="G305" s="42" t="str">
        <f t="shared" si="56"/>
        <v/>
      </c>
      <c r="H305" s="42" t="str">
        <f t="shared" si="57"/>
        <v/>
      </c>
      <c r="I305" s="44" t="str">
        <f t="shared" si="58"/>
        <v/>
      </c>
      <c r="J305" s="43" t="str">
        <f>IF(B305="","",LOOKUP(B305,'Interes Mora'!$A$3:$E$700))</f>
        <v/>
      </c>
      <c r="K305" s="45" t="str">
        <f t="shared" si="59"/>
        <v/>
      </c>
      <c r="L305" s="45" t="str">
        <f t="shared" si="60"/>
        <v/>
      </c>
    </row>
    <row r="306" spans="1:12" hidden="1" x14ac:dyDescent="0.25">
      <c r="A306" s="40" t="str">
        <f t="shared" si="52"/>
        <v/>
      </c>
      <c r="B306" s="30" t="str">
        <f t="shared" si="53"/>
        <v/>
      </c>
      <c r="C306" s="25">
        <f>IF(B306&gt;$E$7,0,IF(B306="","",VLOOKUP(YEAR(B306),S.M.M.L.V.!$A$2:$B$100,2,FALSE)))</f>
        <v>0</v>
      </c>
      <c r="D306" s="41" t="str">
        <f t="shared" si="54"/>
        <v/>
      </c>
      <c r="E306" s="42" t="str">
        <f t="shared" si="55"/>
        <v/>
      </c>
      <c r="F306" s="98" t="str">
        <f>IF(B306="","",IF($I$7=1,VLOOKUP(YEAR(B306),'% Aportes Salud - Pensión'!$A$3:$E$100,4,FALSE),VLOOKUP(YEAR(B306),'% Aportes Salud - Pensión'!$A$3:$E$100,5,FALSE)))</f>
        <v/>
      </c>
      <c r="G306" s="42" t="str">
        <f t="shared" si="56"/>
        <v/>
      </c>
      <c r="H306" s="42" t="str">
        <f t="shared" si="57"/>
        <v/>
      </c>
      <c r="I306" s="44" t="str">
        <f t="shared" si="58"/>
        <v/>
      </c>
      <c r="J306" s="43" t="str">
        <f>IF(B306="","",LOOKUP(B306,'Interes Mora'!$A$3:$E$700))</f>
        <v/>
      </c>
      <c r="K306" s="45" t="str">
        <f t="shared" si="59"/>
        <v/>
      </c>
      <c r="L306" s="45" t="str">
        <f t="shared" si="60"/>
        <v/>
      </c>
    </row>
    <row r="307" spans="1:12" hidden="1" x14ac:dyDescent="0.25">
      <c r="A307" s="40" t="str">
        <f t="shared" si="52"/>
        <v/>
      </c>
      <c r="B307" s="30" t="str">
        <f t="shared" si="53"/>
        <v/>
      </c>
      <c r="C307" s="25">
        <f>IF(B307&gt;$E$7,0,IF(B307="","",VLOOKUP(YEAR(B307),S.M.M.L.V.!$A$2:$B$100,2,FALSE)))</f>
        <v>0</v>
      </c>
      <c r="D307" s="41" t="str">
        <f t="shared" si="54"/>
        <v/>
      </c>
      <c r="E307" s="42" t="str">
        <f t="shared" si="55"/>
        <v/>
      </c>
      <c r="F307" s="98" t="str">
        <f>IF(B307="","",IF($I$7=1,VLOOKUP(YEAR(B307),'% Aportes Salud - Pensión'!$A$3:$E$100,4,FALSE),VLOOKUP(YEAR(B307),'% Aportes Salud - Pensión'!$A$3:$E$100,5,FALSE)))</f>
        <v/>
      </c>
      <c r="G307" s="42" t="str">
        <f t="shared" si="56"/>
        <v/>
      </c>
      <c r="H307" s="42" t="str">
        <f t="shared" si="57"/>
        <v/>
      </c>
      <c r="I307" s="44" t="str">
        <f t="shared" si="58"/>
        <v/>
      </c>
      <c r="J307" s="43" t="str">
        <f>IF(B307="","",LOOKUP(B307,'Interes Mora'!$A$3:$E$700))</f>
        <v/>
      </c>
      <c r="K307" s="45" t="str">
        <f t="shared" si="59"/>
        <v/>
      </c>
      <c r="L307" s="45" t="str">
        <f t="shared" si="60"/>
        <v/>
      </c>
    </row>
    <row r="308" spans="1:12" hidden="1" x14ac:dyDescent="0.25">
      <c r="A308" s="40" t="str">
        <f t="shared" si="52"/>
        <v/>
      </c>
      <c r="B308" s="30" t="str">
        <f t="shared" si="53"/>
        <v/>
      </c>
      <c r="C308" s="25">
        <f>IF(B308&gt;$E$7,0,IF(B308="","",VLOOKUP(YEAR(B308),S.M.M.L.V.!$A$2:$B$100,2,FALSE)))</f>
        <v>0</v>
      </c>
      <c r="D308" s="41" t="str">
        <f t="shared" si="54"/>
        <v/>
      </c>
      <c r="E308" s="42" t="str">
        <f t="shared" si="55"/>
        <v/>
      </c>
      <c r="F308" s="98" t="str">
        <f>IF(B308="","",IF($I$7=1,VLOOKUP(YEAR(B308),'% Aportes Salud - Pensión'!$A$3:$E$100,4,FALSE),VLOOKUP(YEAR(B308),'% Aportes Salud - Pensión'!$A$3:$E$100,5,FALSE)))</f>
        <v/>
      </c>
      <c r="G308" s="42" t="str">
        <f t="shared" si="56"/>
        <v/>
      </c>
      <c r="H308" s="42" t="str">
        <f t="shared" si="57"/>
        <v/>
      </c>
      <c r="I308" s="44" t="str">
        <f t="shared" si="58"/>
        <v/>
      </c>
      <c r="J308" s="43" t="str">
        <f>IF(B308="","",LOOKUP(B308,'Interes Mora'!$A$3:$E$700))</f>
        <v/>
      </c>
      <c r="K308" s="45" t="str">
        <f t="shared" si="59"/>
        <v/>
      </c>
      <c r="L308" s="45" t="str">
        <f t="shared" si="60"/>
        <v/>
      </c>
    </row>
    <row r="309" spans="1:12" hidden="1" x14ac:dyDescent="0.25">
      <c r="A309" s="40" t="str">
        <f t="shared" si="52"/>
        <v/>
      </c>
      <c r="B309" s="30" t="str">
        <f t="shared" si="53"/>
        <v/>
      </c>
      <c r="C309" s="25">
        <f>IF(B309&gt;$E$7,0,IF(B309="","",VLOOKUP(YEAR(B309),S.M.M.L.V.!$A$2:$B$100,2,FALSE)))</f>
        <v>0</v>
      </c>
      <c r="D309" s="41" t="str">
        <f t="shared" si="54"/>
        <v/>
      </c>
      <c r="E309" s="42" t="str">
        <f t="shared" si="55"/>
        <v/>
      </c>
      <c r="F309" s="98" t="str">
        <f>IF(B309="","",IF($I$7=1,VLOOKUP(YEAR(B309),'% Aportes Salud - Pensión'!$A$3:$E$100,4,FALSE),VLOOKUP(YEAR(B309),'% Aportes Salud - Pensión'!$A$3:$E$100,5,FALSE)))</f>
        <v/>
      </c>
      <c r="G309" s="42" t="str">
        <f t="shared" si="56"/>
        <v/>
      </c>
      <c r="H309" s="42" t="str">
        <f t="shared" si="57"/>
        <v/>
      </c>
      <c r="I309" s="44" t="str">
        <f t="shared" si="58"/>
        <v/>
      </c>
      <c r="J309" s="43" t="str">
        <f>IF(B309="","",LOOKUP(B309,'Interes Mora'!$A$3:$E$700))</f>
        <v/>
      </c>
      <c r="K309" s="45" t="str">
        <f t="shared" si="59"/>
        <v/>
      </c>
      <c r="L309" s="45" t="str">
        <f t="shared" si="60"/>
        <v/>
      </c>
    </row>
    <row r="310" spans="1:12" hidden="1" x14ac:dyDescent="0.25">
      <c r="A310" s="40" t="str">
        <f t="shared" si="52"/>
        <v/>
      </c>
      <c r="B310" s="30" t="str">
        <f t="shared" si="53"/>
        <v/>
      </c>
      <c r="C310" s="25">
        <f>IF(B310&gt;$E$7,0,IF(B310="","",VLOOKUP(YEAR(B310),S.M.M.L.V.!$A$2:$B$100,2,FALSE)))</f>
        <v>0</v>
      </c>
      <c r="D310" s="41" t="str">
        <f t="shared" si="54"/>
        <v/>
      </c>
      <c r="E310" s="42" t="str">
        <f t="shared" si="55"/>
        <v/>
      </c>
      <c r="F310" s="98" t="str">
        <f>IF(B310="","",IF($I$7=1,VLOOKUP(YEAR(B310),'% Aportes Salud - Pensión'!$A$3:$E$100,4,FALSE),VLOOKUP(YEAR(B310),'% Aportes Salud - Pensión'!$A$3:$E$100,5,FALSE)))</f>
        <v/>
      </c>
      <c r="G310" s="42" t="str">
        <f t="shared" si="56"/>
        <v/>
      </c>
      <c r="H310" s="42" t="str">
        <f t="shared" si="57"/>
        <v/>
      </c>
      <c r="I310" s="44" t="str">
        <f t="shared" si="58"/>
        <v/>
      </c>
      <c r="J310" s="43" t="str">
        <f>IF(B310="","",LOOKUP(B310,'Interes Mora'!$A$3:$E$700))</f>
        <v/>
      </c>
      <c r="K310" s="45" t="str">
        <f t="shared" si="59"/>
        <v/>
      </c>
      <c r="L310" s="45" t="str">
        <f t="shared" si="60"/>
        <v/>
      </c>
    </row>
    <row r="311" spans="1:12" hidden="1" x14ac:dyDescent="0.25">
      <c r="A311" s="40" t="str">
        <f t="shared" si="52"/>
        <v/>
      </c>
      <c r="B311" s="30" t="str">
        <f t="shared" si="53"/>
        <v/>
      </c>
      <c r="C311" s="25">
        <f>IF(B311&gt;$E$7,0,IF(B311="","",VLOOKUP(YEAR(B311),S.M.M.L.V.!$A$2:$B$100,2,FALSE)))</f>
        <v>0</v>
      </c>
      <c r="D311" s="41" t="str">
        <f t="shared" si="54"/>
        <v/>
      </c>
      <c r="E311" s="42" t="str">
        <f t="shared" si="55"/>
        <v/>
      </c>
      <c r="F311" s="98" t="str">
        <f>IF(B311="","",IF($I$7=1,VLOOKUP(YEAR(B311),'% Aportes Salud - Pensión'!$A$3:$E$100,4,FALSE),VLOOKUP(YEAR(B311),'% Aportes Salud - Pensión'!$A$3:$E$100,5,FALSE)))</f>
        <v/>
      </c>
      <c r="G311" s="42" t="str">
        <f t="shared" si="56"/>
        <v/>
      </c>
      <c r="H311" s="42" t="str">
        <f t="shared" si="57"/>
        <v/>
      </c>
      <c r="I311" s="44" t="str">
        <f t="shared" si="58"/>
        <v/>
      </c>
      <c r="J311" s="43" t="str">
        <f>IF(B311="","",LOOKUP(B311,'Interes Mora'!$A$3:$E$700))</f>
        <v/>
      </c>
      <c r="K311" s="45" t="str">
        <f t="shared" si="59"/>
        <v/>
      </c>
      <c r="L311" s="45" t="str">
        <f t="shared" si="60"/>
        <v/>
      </c>
    </row>
    <row r="312" spans="1:12" hidden="1" x14ac:dyDescent="0.25">
      <c r="A312" s="40" t="str">
        <f t="shared" si="52"/>
        <v/>
      </c>
      <c r="B312" s="30" t="str">
        <f t="shared" si="53"/>
        <v/>
      </c>
      <c r="C312" s="25">
        <f>IF(B312&gt;$E$7,0,IF(B312="","",VLOOKUP(YEAR(B312),S.M.M.L.V.!$A$2:$B$100,2,FALSE)))</f>
        <v>0</v>
      </c>
      <c r="D312" s="41" t="str">
        <f t="shared" si="54"/>
        <v/>
      </c>
      <c r="E312" s="42" t="str">
        <f t="shared" si="55"/>
        <v/>
      </c>
      <c r="F312" s="98" t="str">
        <f>IF(B312="","",IF($I$7=1,VLOOKUP(YEAR(B312),'% Aportes Salud - Pensión'!$A$3:$E$100,4,FALSE),VLOOKUP(YEAR(B312),'% Aportes Salud - Pensión'!$A$3:$E$100,5,FALSE)))</f>
        <v/>
      </c>
      <c r="G312" s="42" t="str">
        <f t="shared" si="56"/>
        <v/>
      </c>
      <c r="H312" s="42" t="str">
        <f t="shared" si="57"/>
        <v/>
      </c>
      <c r="I312" s="44" t="str">
        <f t="shared" si="58"/>
        <v/>
      </c>
      <c r="J312" s="43" t="str">
        <f>IF(B312="","",LOOKUP(B312,'Interes Mora'!$A$3:$E$700))</f>
        <v/>
      </c>
      <c r="K312" s="45" t="str">
        <f t="shared" si="59"/>
        <v/>
      </c>
      <c r="L312" s="45" t="str">
        <f t="shared" si="60"/>
        <v/>
      </c>
    </row>
    <row r="313" spans="1:12" hidden="1" x14ac:dyDescent="0.25">
      <c r="A313" s="40" t="str">
        <f t="shared" si="52"/>
        <v/>
      </c>
      <c r="B313" s="30" t="str">
        <f t="shared" si="53"/>
        <v/>
      </c>
      <c r="C313" s="25">
        <f>IF(B313&gt;$E$7,0,IF(B313="","",VLOOKUP(YEAR(B313),S.M.M.L.V.!$A$2:$B$100,2,FALSE)))</f>
        <v>0</v>
      </c>
      <c r="D313" s="41" t="str">
        <f t="shared" si="54"/>
        <v/>
      </c>
      <c r="E313" s="42" t="str">
        <f t="shared" si="55"/>
        <v/>
      </c>
      <c r="F313" s="98" t="str">
        <f>IF(B313="","",IF($I$7=1,VLOOKUP(YEAR(B313),'% Aportes Salud - Pensión'!$A$3:$E$100,4,FALSE),VLOOKUP(YEAR(B313),'% Aportes Salud - Pensión'!$A$3:$E$100,5,FALSE)))</f>
        <v/>
      </c>
      <c r="G313" s="42" t="str">
        <f t="shared" si="56"/>
        <v/>
      </c>
      <c r="H313" s="42" t="str">
        <f t="shared" si="57"/>
        <v/>
      </c>
      <c r="I313" s="44" t="str">
        <f t="shared" si="58"/>
        <v/>
      </c>
      <c r="J313" s="43" t="str">
        <f>IF(B313="","",LOOKUP(B313,'Interes Mora'!$A$3:$E$700))</f>
        <v/>
      </c>
      <c r="K313" s="45" t="str">
        <f t="shared" si="59"/>
        <v/>
      </c>
      <c r="L313" s="45" t="str">
        <f t="shared" si="60"/>
        <v/>
      </c>
    </row>
    <row r="314" spans="1:12" hidden="1" x14ac:dyDescent="0.25">
      <c r="A314" s="40" t="str">
        <f t="shared" si="52"/>
        <v/>
      </c>
      <c r="B314" s="30" t="str">
        <f t="shared" si="53"/>
        <v/>
      </c>
      <c r="C314" s="25">
        <f>IF(B314&gt;$E$7,0,IF(B314="","",VLOOKUP(YEAR(B314),S.M.M.L.V.!$A$2:$B$100,2,FALSE)))</f>
        <v>0</v>
      </c>
      <c r="D314" s="41" t="str">
        <f t="shared" si="54"/>
        <v/>
      </c>
      <c r="E314" s="42" t="str">
        <f t="shared" si="55"/>
        <v/>
      </c>
      <c r="F314" s="98" t="str">
        <f>IF(B314="","",IF($I$7=1,VLOOKUP(YEAR(B314),'% Aportes Salud - Pensión'!$A$3:$E$100,4,FALSE),VLOOKUP(YEAR(B314),'% Aportes Salud - Pensión'!$A$3:$E$100,5,FALSE)))</f>
        <v/>
      </c>
      <c r="G314" s="42" t="str">
        <f t="shared" si="56"/>
        <v/>
      </c>
      <c r="H314" s="42" t="str">
        <f t="shared" si="57"/>
        <v/>
      </c>
      <c r="I314" s="44" t="str">
        <f t="shared" si="58"/>
        <v/>
      </c>
      <c r="J314" s="43" t="str">
        <f>IF(B314="","",LOOKUP(B314,'Interes Mora'!$A$3:$E$700))</f>
        <v/>
      </c>
      <c r="K314" s="45" t="str">
        <f t="shared" si="59"/>
        <v/>
      </c>
      <c r="L314" s="45" t="str">
        <f t="shared" si="60"/>
        <v/>
      </c>
    </row>
    <row r="315" spans="1:12" hidden="1" x14ac:dyDescent="0.25">
      <c r="A315" s="40" t="str">
        <f t="shared" si="52"/>
        <v/>
      </c>
      <c r="B315" s="30" t="str">
        <f t="shared" si="53"/>
        <v/>
      </c>
      <c r="C315" s="25">
        <f>IF(B315&gt;$E$7,0,IF(B315="","",VLOOKUP(YEAR(B315),S.M.M.L.V.!$A$2:$B$100,2,FALSE)))</f>
        <v>0</v>
      </c>
      <c r="D315" s="41" t="str">
        <f t="shared" si="54"/>
        <v/>
      </c>
      <c r="E315" s="42" t="str">
        <f t="shared" si="55"/>
        <v/>
      </c>
      <c r="F315" s="98" t="str">
        <f>IF(B315="","",IF($I$7=1,VLOOKUP(YEAR(B315),'% Aportes Salud - Pensión'!$A$3:$E$100,4,FALSE),VLOOKUP(YEAR(B315),'% Aportes Salud - Pensión'!$A$3:$E$100,5,FALSE)))</f>
        <v/>
      </c>
      <c r="G315" s="42" t="str">
        <f t="shared" si="56"/>
        <v/>
      </c>
      <c r="H315" s="42" t="str">
        <f t="shared" si="57"/>
        <v/>
      </c>
      <c r="I315" s="44" t="str">
        <f t="shared" si="58"/>
        <v/>
      </c>
      <c r="J315" s="43" t="str">
        <f>IF(B315="","",LOOKUP(B315,'Interes Mora'!$A$3:$E$700))</f>
        <v/>
      </c>
      <c r="K315" s="45" t="str">
        <f t="shared" si="59"/>
        <v/>
      </c>
      <c r="L315" s="45" t="str">
        <f t="shared" si="60"/>
        <v/>
      </c>
    </row>
    <row r="316" spans="1:12" hidden="1" x14ac:dyDescent="0.25">
      <c r="A316" s="40" t="str">
        <f t="shared" si="52"/>
        <v/>
      </c>
      <c r="B316" s="30" t="str">
        <f t="shared" si="53"/>
        <v/>
      </c>
      <c r="C316" s="25">
        <f>IF(B316&gt;$E$7,0,IF(B316="","",VLOOKUP(YEAR(B316),S.M.M.L.V.!$A$2:$B$100,2,FALSE)))</f>
        <v>0</v>
      </c>
      <c r="D316" s="41" t="str">
        <f t="shared" si="54"/>
        <v/>
      </c>
      <c r="E316" s="42" t="str">
        <f t="shared" si="55"/>
        <v/>
      </c>
      <c r="F316" s="98" t="str">
        <f>IF(B316="","",IF($I$7=1,VLOOKUP(YEAR(B316),'% Aportes Salud - Pensión'!$A$3:$E$100,4,FALSE),VLOOKUP(YEAR(B316),'% Aportes Salud - Pensión'!$A$3:$E$100,5,FALSE)))</f>
        <v/>
      </c>
      <c r="G316" s="42" t="str">
        <f t="shared" si="56"/>
        <v/>
      </c>
      <c r="H316" s="42" t="str">
        <f t="shared" si="57"/>
        <v/>
      </c>
      <c r="I316" s="44" t="str">
        <f t="shared" si="58"/>
        <v/>
      </c>
      <c r="J316" s="43" t="str">
        <f>IF(B316="","",LOOKUP(B316,'Interes Mora'!$A$3:$E$700))</f>
        <v/>
      </c>
      <c r="K316" s="45" t="str">
        <f t="shared" si="59"/>
        <v/>
      </c>
      <c r="L316" s="45" t="str">
        <f t="shared" si="60"/>
        <v/>
      </c>
    </row>
    <row r="317" spans="1:12" hidden="1" x14ac:dyDescent="0.25">
      <c r="A317" s="40" t="str">
        <f t="shared" si="52"/>
        <v/>
      </c>
      <c r="B317" s="30" t="str">
        <f t="shared" si="53"/>
        <v/>
      </c>
      <c r="C317" s="25">
        <f>IF(B317&gt;$E$7,0,IF(B317="","",VLOOKUP(YEAR(B317),S.M.M.L.V.!$A$2:$B$100,2,FALSE)))</f>
        <v>0</v>
      </c>
      <c r="D317" s="41" t="str">
        <f t="shared" si="54"/>
        <v/>
      </c>
      <c r="E317" s="42" t="str">
        <f t="shared" si="55"/>
        <v/>
      </c>
      <c r="F317" s="98" t="str">
        <f>IF(B317="","",IF($I$7=1,VLOOKUP(YEAR(B317),'% Aportes Salud - Pensión'!$A$3:$E$100,4,FALSE),VLOOKUP(YEAR(B317),'% Aportes Salud - Pensión'!$A$3:$E$100,5,FALSE)))</f>
        <v/>
      </c>
      <c r="G317" s="42" t="str">
        <f t="shared" si="56"/>
        <v/>
      </c>
      <c r="H317" s="42" t="str">
        <f t="shared" si="57"/>
        <v/>
      </c>
      <c r="I317" s="44" t="str">
        <f t="shared" si="58"/>
        <v/>
      </c>
      <c r="J317" s="43" t="str">
        <f>IF(B317="","",LOOKUP(B317,'Interes Mora'!$A$3:$E$700))</f>
        <v/>
      </c>
      <c r="K317" s="45" t="str">
        <f t="shared" si="59"/>
        <v/>
      </c>
      <c r="L317" s="45" t="str">
        <f t="shared" si="60"/>
        <v/>
      </c>
    </row>
    <row r="318" spans="1:12" hidden="1" x14ac:dyDescent="0.25">
      <c r="A318" s="40" t="str">
        <f t="shared" ref="A318:A322" si="61">IF(B317&lt;$L$7,B317+1,"")</f>
        <v/>
      </c>
      <c r="B318" s="30" t="str">
        <f t="shared" ref="B318:B322" si="62">IF(A318="","",IF(EOMONTH(A318,0)&gt;=$L$7,$L$7,EOMONTH(A318,0)))</f>
        <v/>
      </c>
      <c r="C318" s="25">
        <f>IF(B318&gt;$E$7,0,IF(B318="","",VLOOKUP(YEAR(B318),S.M.M.L.V.!$A$2:$B$100,2,FALSE)))</f>
        <v>0</v>
      </c>
      <c r="D318" s="41" t="str">
        <f t="shared" ref="D318:D322" si="63">IF(B318="","",IF(C318=0,0,IF(YEAR(B318)&lt;1995,(+B318-A318+1),(ROUND(DAYS360((EOMONTH(A318,-1)+1),(IF(EOMONTH(B318,0)=B318,EOMONTH(B318,0),EOMONTH(B318,-1))))/30,0)*30+(IF(EOMONTH(B318,0)=B318,0,DAY(B318))-DAY(A318)))+1)))</f>
        <v/>
      </c>
      <c r="E318" s="42" t="str">
        <f t="shared" ref="E318:E322" si="64">IF(B318="","",+D318*C318/30)</f>
        <v/>
      </c>
      <c r="F318" s="98" t="str">
        <f>IF(B318="","",IF($I$7=1,VLOOKUP(YEAR(B318),'% Aportes Salud - Pensión'!$A$3:$E$100,4,FALSE),VLOOKUP(YEAR(B318),'% Aportes Salud - Pensión'!$A$3:$E$100,5,FALSE)))</f>
        <v/>
      </c>
      <c r="G318" s="42" t="str">
        <f t="shared" ref="G318:G322" si="65">IF(B318="","",+E318*F318)</f>
        <v/>
      </c>
      <c r="H318" s="42" t="str">
        <f t="shared" ref="H318:H322" si="66">IF(B318="","",+G318+H317)</f>
        <v/>
      </c>
      <c r="I318" s="44" t="str">
        <f t="shared" ref="I318:I322" si="67">IF(B318="","",+B318-A318+1)</f>
        <v/>
      </c>
      <c r="J318" s="43" t="str">
        <f>IF(B318="","",LOOKUP(B318,'Interes Mora'!$A$3:$E$700))</f>
        <v/>
      </c>
      <c r="K318" s="45" t="str">
        <f t="shared" ref="K318:K322" si="68">IF(B318="","",+H318*J318*I318/30)</f>
        <v/>
      </c>
      <c r="L318" s="45" t="str">
        <f t="shared" ref="L318:L322" si="69">IF(B318="","",+L317+K318)</f>
        <v/>
      </c>
    </row>
    <row r="319" spans="1:12" hidden="1" x14ac:dyDescent="0.25">
      <c r="A319" s="40" t="str">
        <f t="shared" si="61"/>
        <v/>
      </c>
      <c r="B319" s="30" t="str">
        <f t="shared" si="62"/>
        <v/>
      </c>
      <c r="C319" s="25">
        <f>IF(B319&gt;$E$7,0,IF(B319="","",VLOOKUP(YEAR(B319),S.M.M.L.V.!$A$2:$B$100,2,FALSE)))</f>
        <v>0</v>
      </c>
      <c r="D319" s="41" t="str">
        <f t="shared" si="63"/>
        <v/>
      </c>
      <c r="E319" s="42" t="str">
        <f t="shared" si="64"/>
        <v/>
      </c>
      <c r="F319" s="98" t="str">
        <f>IF(B319="","",IF($I$7=1,VLOOKUP(YEAR(B319),'% Aportes Salud - Pensión'!$A$3:$E$100,4,FALSE),VLOOKUP(YEAR(B319),'% Aportes Salud - Pensión'!$A$3:$E$100,5,FALSE)))</f>
        <v/>
      </c>
      <c r="G319" s="42" t="str">
        <f t="shared" si="65"/>
        <v/>
      </c>
      <c r="H319" s="42" t="str">
        <f t="shared" si="66"/>
        <v/>
      </c>
      <c r="I319" s="44" t="str">
        <f t="shared" si="67"/>
        <v/>
      </c>
      <c r="J319" s="43" t="str">
        <f>IF(B319="","",LOOKUP(B319,'Interes Mora'!$A$3:$E$700))</f>
        <v/>
      </c>
      <c r="K319" s="45" t="str">
        <f t="shared" si="68"/>
        <v/>
      </c>
      <c r="L319" s="45" t="str">
        <f t="shared" si="69"/>
        <v/>
      </c>
    </row>
    <row r="320" spans="1:12" hidden="1" x14ac:dyDescent="0.25">
      <c r="A320" s="40" t="str">
        <f t="shared" si="61"/>
        <v/>
      </c>
      <c r="B320" s="30" t="str">
        <f t="shared" si="62"/>
        <v/>
      </c>
      <c r="C320" s="25">
        <f>IF(B320&gt;$E$7,0,IF(B320="","",VLOOKUP(YEAR(B320),S.M.M.L.V.!$A$2:$B$100,2,FALSE)))</f>
        <v>0</v>
      </c>
      <c r="D320" s="41" t="str">
        <f t="shared" si="63"/>
        <v/>
      </c>
      <c r="E320" s="42" t="str">
        <f t="shared" si="64"/>
        <v/>
      </c>
      <c r="F320" s="98" t="str">
        <f>IF(B320="","",IF($I$7=1,VLOOKUP(YEAR(B320),'% Aportes Salud - Pensión'!$A$3:$E$100,4,FALSE),VLOOKUP(YEAR(B320),'% Aportes Salud - Pensión'!$A$3:$E$100,5,FALSE)))</f>
        <v/>
      </c>
      <c r="G320" s="42" t="str">
        <f t="shared" si="65"/>
        <v/>
      </c>
      <c r="H320" s="42" t="str">
        <f t="shared" si="66"/>
        <v/>
      </c>
      <c r="I320" s="44" t="str">
        <f t="shared" si="67"/>
        <v/>
      </c>
      <c r="J320" s="43" t="str">
        <f>IF(B320="","",LOOKUP(B320,'Interes Mora'!$A$3:$E$700))</f>
        <v/>
      </c>
      <c r="K320" s="45" t="str">
        <f t="shared" si="68"/>
        <v/>
      </c>
      <c r="L320" s="45" t="str">
        <f t="shared" si="69"/>
        <v/>
      </c>
    </row>
    <row r="321" spans="1:12" hidden="1" x14ac:dyDescent="0.25">
      <c r="A321" s="40" t="str">
        <f t="shared" si="61"/>
        <v/>
      </c>
      <c r="B321" s="30" t="str">
        <f t="shared" si="62"/>
        <v/>
      </c>
      <c r="C321" s="25">
        <f>IF(B321&gt;$E$7,0,IF(B321="","",VLOOKUP(YEAR(B321),S.M.M.L.V.!$A$2:$B$100,2,FALSE)))</f>
        <v>0</v>
      </c>
      <c r="D321" s="41" t="str">
        <f t="shared" si="63"/>
        <v/>
      </c>
      <c r="E321" s="42" t="str">
        <f t="shared" si="64"/>
        <v/>
      </c>
      <c r="F321" s="98" t="str">
        <f>IF(B321="","",IF($I$7=1,VLOOKUP(YEAR(B321),'% Aportes Salud - Pensión'!$A$3:$E$100,4,FALSE),VLOOKUP(YEAR(B321),'% Aportes Salud - Pensión'!$A$3:$E$100,5,FALSE)))</f>
        <v/>
      </c>
      <c r="G321" s="42" t="str">
        <f t="shared" si="65"/>
        <v/>
      </c>
      <c r="H321" s="42" t="str">
        <f t="shared" si="66"/>
        <v/>
      </c>
      <c r="I321" s="44" t="str">
        <f t="shared" si="67"/>
        <v/>
      </c>
      <c r="J321" s="43" t="str">
        <f>IF(B321="","",LOOKUP(B321,'Interes Mora'!$A$3:$E$700))</f>
        <v/>
      </c>
      <c r="K321" s="45" t="str">
        <f t="shared" si="68"/>
        <v/>
      </c>
      <c r="L321" s="45" t="str">
        <f t="shared" si="69"/>
        <v/>
      </c>
    </row>
    <row r="322" spans="1:12" hidden="1" x14ac:dyDescent="0.25">
      <c r="A322" s="40" t="str">
        <f t="shared" si="61"/>
        <v/>
      </c>
      <c r="B322" s="30" t="str">
        <f t="shared" si="62"/>
        <v/>
      </c>
      <c r="C322" s="25">
        <f>IF(B322&gt;$E$7,0,IF(B322="","",VLOOKUP(YEAR(B322),S.M.M.L.V.!$A$2:$B$100,2,FALSE)))</f>
        <v>0</v>
      </c>
      <c r="D322" s="41" t="str">
        <f t="shared" si="63"/>
        <v/>
      </c>
      <c r="E322" s="42" t="str">
        <f t="shared" si="64"/>
        <v/>
      </c>
      <c r="F322" s="98" t="str">
        <f>IF(B322="","",IF($I$7=1,VLOOKUP(YEAR(B322),'% Aportes Salud - Pensión'!$A$3:$E$100,4,FALSE),VLOOKUP(YEAR(B322),'% Aportes Salud - Pensión'!$A$3:$E$100,5,FALSE)))</f>
        <v/>
      </c>
      <c r="G322" s="42" t="str">
        <f t="shared" si="65"/>
        <v/>
      </c>
      <c r="H322" s="42" t="str">
        <f t="shared" si="66"/>
        <v/>
      </c>
      <c r="I322" s="44" t="str">
        <f t="shared" si="67"/>
        <v/>
      </c>
      <c r="J322" s="43" t="str">
        <f>IF(B322="","",LOOKUP(B322,'Interes Mora'!$A$3:$E$700))</f>
        <v/>
      </c>
      <c r="K322" s="45" t="str">
        <f t="shared" si="68"/>
        <v/>
      </c>
      <c r="L322" s="45" t="str">
        <f t="shared" si="69"/>
        <v/>
      </c>
    </row>
    <row r="323" spans="1:12" hidden="1" x14ac:dyDescent="0.25">
      <c r="A323" s="40" t="str">
        <f t="shared" ref="A323:A331" si="70">IF(B322&lt;$L$7,B322+1,"")</f>
        <v/>
      </c>
      <c r="B323" s="30" t="str">
        <f t="shared" ref="B323:B331" si="71">IF(A323="","",IF(EOMONTH(A323,0)&gt;=$L$7,$L$7,EOMONTH(A323,0)))</f>
        <v/>
      </c>
      <c r="C323" s="25">
        <f>IF(B323&gt;$E$7,0,IF(B323="","",VLOOKUP(YEAR(B323),S.M.M.L.V.!$A$2:$B$100,2,FALSE)))</f>
        <v>0</v>
      </c>
      <c r="D323" s="41" t="str">
        <f t="shared" ref="D323:D331" si="72">IF(B323="","",IF(C323=0,0,IF(YEAR(B323)&lt;1995,(+B323-A323+1),(ROUND(DAYS360((EOMONTH(A323,-1)+1),(IF(EOMONTH(B323,0)=B323,EOMONTH(B323,0),EOMONTH(B323,-1))))/30,0)*30+(IF(EOMONTH(B323,0)=B323,0,DAY(B323))-DAY(A323)))+1)))</f>
        <v/>
      </c>
      <c r="E323" s="42" t="str">
        <f t="shared" ref="E323:E331" si="73">IF(B323="","",+D323*C323/30)</f>
        <v/>
      </c>
      <c r="F323" s="98" t="str">
        <f>IF(B323="","",IF($I$7=1,VLOOKUP(YEAR(B323),'% Aportes Salud - Pensión'!$A$3:$E$100,4,FALSE),VLOOKUP(YEAR(B323),'% Aportes Salud - Pensión'!$A$3:$E$100,5,FALSE)))</f>
        <v/>
      </c>
      <c r="G323" s="42" t="str">
        <f t="shared" ref="G323:G331" si="74">IF(B323="","",+E323*F323)</f>
        <v/>
      </c>
      <c r="H323" s="42" t="str">
        <f t="shared" ref="H323:H331" si="75">IF(B323="","",+G323+H322)</f>
        <v/>
      </c>
      <c r="I323" s="44" t="str">
        <f t="shared" ref="I323:I331" si="76">IF(B323="","",+B323-A323+1)</f>
        <v/>
      </c>
      <c r="J323" s="43" t="str">
        <f>IF(B323="","",LOOKUP(B323,'Interes Mora'!$A$3:$E$700))</f>
        <v/>
      </c>
      <c r="K323" s="45" t="str">
        <f t="shared" ref="K323:K331" si="77">IF(B323="","",+H323*J323*I323/30)</f>
        <v/>
      </c>
      <c r="L323" s="45" t="str">
        <f t="shared" ref="L323:L331" si="78">IF(B323="","",+L322+K323)</f>
        <v/>
      </c>
    </row>
    <row r="324" spans="1:12" hidden="1" x14ac:dyDescent="0.25">
      <c r="A324" s="40" t="str">
        <f t="shared" si="70"/>
        <v/>
      </c>
      <c r="B324" s="30" t="str">
        <f t="shared" si="71"/>
        <v/>
      </c>
      <c r="C324" s="25">
        <f>IF(B324&gt;$E$7,0,IF(B324="","",VLOOKUP(YEAR(B324),S.M.M.L.V.!$A$2:$B$100,2,FALSE)))</f>
        <v>0</v>
      </c>
      <c r="D324" s="41" t="str">
        <f t="shared" si="72"/>
        <v/>
      </c>
      <c r="E324" s="42" t="str">
        <f t="shared" si="73"/>
        <v/>
      </c>
      <c r="F324" s="98" t="str">
        <f>IF(B324="","",IF($I$7=1,VLOOKUP(YEAR(B324),'% Aportes Salud - Pensión'!$A$3:$E$100,4,FALSE),VLOOKUP(YEAR(B324),'% Aportes Salud - Pensión'!$A$3:$E$100,5,FALSE)))</f>
        <v/>
      </c>
      <c r="G324" s="42" t="str">
        <f t="shared" si="74"/>
        <v/>
      </c>
      <c r="H324" s="42" t="str">
        <f t="shared" si="75"/>
        <v/>
      </c>
      <c r="I324" s="44" t="str">
        <f t="shared" si="76"/>
        <v/>
      </c>
      <c r="J324" s="43" t="str">
        <f>IF(B324="","",LOOKUP(B324,'Interes Mora'!$A$3:$E$700))</f>
        <v/>
      </c>
      <c r="K324" s="45" t="str">
        <f t="shared" si="77"/>
        <v/>
      </c>
      <c r="L324" s="45" t="str">
        <f t="shared" si="78"/>
        <v/>
      </c>
    </row>
    <row r="325" spans="1:12" hidden="1" x14ac:dyDescent="0.25">
      <c r="A325" s="40" t="str">
        <f t="shared" si="70"/>
        <v/>
      </c>
      <c r="B325" s="30" t="str">
        <f t="shared" si="71"/>
        <v/>
      </c>
      <c r="C325" s="25">
        <f>IF(B325&gt;$E$7,0,IF(B325="","",VLOOKUP(YEAR(B325),S.M.M.L.V.!$A$2:$B$100,2,FALSE)))</f>
        <v>0</v>
      </c>
      <c r="D325" s="41" t="str">
        <f t="shared" si="72"/>
        <v/>
      </c>
      <c r="E325" s="42" t="str">
        <f t="shared" si="73"/>
        <v/>
      </c>
      <c r="F325" s="98" t="str">
        <f>IF(B325="","",IF($I$7=1,VLOOKUP(YEAR(B325),'% Aportes Salud - Pensión'!$A$3:$E$100,4,FALSE),VLOOKUP(YEAR(B325),'% Aportes Salud - Pensión'!$A$3:$E$100,5,FALSE)))</f>
        <v/>
      </c>
      <c r="G325" s="42" t="str">
        <f t="shared" si="74"/>
        <v/>
      </c>
      <c r="H325" s="42" t="str">
        <f t="shared" si="75"/>
        <v/>
      </c>
      <c r="I325" s="44" t="str">
        <f t="shared" si="76"/>
        <v/>
      </c>
      <c r="J325" s="43" t="str">
        <f>IF(B325="","",LOOKUP(B325,'Interes Mora'!$A$3:$E$700))</f>
        <v/>
      </c>
      <c r="K325" s="45" t="str">
        <f t="shared" si="77"/>
        <v/>
      </c>
      <c r="L325" s="45" t="str">
        <f t="shared" si="78"/>
        <v/>
      </c>
    </row>
    <row r="326" spans="1:12" hidden="1" x14ac:dyDescent="0.25">
      <c r="A326" s="40" t="str">
        <f t="shared" si="70"/>
        <v/>
      </c>
      <c r="B326" s="30" t="str">
        <f t="shared" si="71"/>
        <v/>
      </c>
      <c r="C326" s="25">
        <f>IF(B326&gt;$E$7,0,IF(B326="","",VLOOKUP(YEAR(B326),S.M.M.L.V.!$A$2:$B$100,2,FALSE)))</f>
        <v>0</v>
      </c>
      <c r="D326" s="41" t="str">
        <f t="shared" si="72"/>
        <v/>
      </c>
      <c r="E326" s="42" t="str">
        <f t="shared" si="73"/>
        <v/>
      </c>
      <c r="F326" s="98" t="str">
        <f>IF(B326="","",IF($I$7=1,VLOOKUP(YEAR(B326),'% Aportes Salud - Pensión'!$A$3:$E$100,4,FALSE),VLOOKUP(YEAR(B326),'% Aportes Salud - Pensión'!$A$3:$E$100,5,FALSE)))</f>
        <v/>
      </c>
      <c r="G326" s="42" t="str">
        <f t="shared" si="74"/>
        <v/>
      </c>
      <c r="H326" s="42" t="str">
        <f t="shared" si="75"/>
        <v/>
      </c>
      <c r="I326" s="44" t="str">
        <f t="shared" si="76"/>
        <v/>
      </c>
      <c r="J326" s="43" t="str">
        <f>IF(B326="","",LOOKUP(B326,'Interes Mora'!$A$3:$E$700))</f>
        <v/>
      </c>
      <c r="K326" s="45" t="str">
        <f t="shared" si="77"/>
        <v/>
      </c>
      <c r="L326" s="45" t="str">
        <f t="shared" si="78"/>
        <v/>
      </c>
    </row>
    <row r="327" spans="1:12" hidden="1" x14ac:dyDescent="0.25">
      <c r="A327" s="40" t="str">
        <f t="shared" si="70"/>
        <v/>
      </c>
      <c r="B327" s="30" t="str">
        <f t="shared" si="71"/>
        <v/>
      </c>
      <c r="C327" s="25">
        <f>IF(B327&gt;$E$7,0,IF(B327="","",VLOOKUP(YEAR(B327),S.M.M.L.V.!$A$2:$B$100,2,FALSE)))</f>
        <v>0</v>
      </c>
      <c r="D327" s="41" t="str">
        <f t="shared" si="72"/>
        <v/>
      </c>
      <c r="E327" s="42" t="str">
        <f t="shared" si="73"/>
        <v/>
      </c>
      <c r="F327" s="98" t="str">
        <f>IF(B327="","",IF($I$7=1,VLOOKUP(YEAR(B327),'% Aportes Salud - Pensión'!$A$3:$E$100,4,FALSE),VLOOKUP(YEAR(B327),'% Aportes Salud - Pensión'!$A$3:$E$100,5,FALSE)))</f>
        <v/>
      </c>
      <c r="G327" s="42" t="str">
        <f t="shared" si="74"/>
        <v/>
      </c>
      <c r="H327" s="42" t="str">
        <f t="shared" si="75"/>
        <v/>
      </c>
      <c r="I327" s="44" t="str">
        <f t="shared" si="76"/>
        <v/>
      </c>
      <c r="J327" s="43" t="str">
        <f>IF(B327="","",LOOKUP(B327,'Interes Mora'!$A$3:$E$700))</f>
        <v/>
      </c>
      <c r="K327" s="45" t="str">
        <f t="shared" si="77"/>
        <v/>
      </c>
      <c r="L327" s="45" t="str">
        <f t="shared" si="78"/>
        <v/>
      </c>
    </row>
    <row r="328" spans="1:12" hidden="1" x14ac:dyDescent="0.25">
      <c r="A328" s="40" t="str">
        <f t="shared" si="70"/>
        <v/>
      </c>
      <c r="B328" s="30" t="str">
        <f t="shared" si="71"/>
        <v/>
      </c>
      <c r="C328" s="25">
        <f>IF(B328&gt;$E$7,0,IF(B328="","",VLOOKUP(YEAR(B328),S.M.M.L.V.!$A$2:$B$100,2,FALSE)))</f>
        <v>0</v>
      </c>
      <c r="D328" s="41" t="str">
        <f t="shared" si="72"/>
        <v/>
      </c>
      <c r="E328" s="42" t="str">
        <f t="shared" si="73"/>
        <v/>
      </c>
      <c r="F328" s="98" t="str">
        <f>IF(B328="","",IF($I$7=1,VLOOKUP(YEAR(B328),'% Aportes Salud - Pensión'!$A$3:$E$100,4,FALSE),VLOOKUP(YEAR(B328),'% Aportes Salud - Pensión'!$A$3:$E$100,5,FALSE)))</f>
        <v/>
      </c>
      <c r="G328" s="42" t="str">
        <f t="shared" si="74"/>
        <v/>
      </c>
      <c r="H328" s="42" t="str">
        <f t="shared" si="75"/>
        <v/>
      </c>
      <c r="I328" s="44" t="str">
        <f t="shared" si="76"/>
        <v/>
      </c>
      <c r="J328" s="43" t="str">
        <f>IF(B328="","",LOOKUP(B328,'Interes Mora'!$A$3:$E$700))</f>
        <v/>
      </c>
      <c r="K328" s="45" t="str">
        <f t="shared" si="77"/>
        <v/>
      </c>
      <c r="L328" s="45" t="str">
        <f t="shared" si="78"/>
        <v/>
      </c>
    </row>
    <row r="329" spans="1:12" hidden="1" x14ac:dyDescent="0.25">
      <c r="A329" s="40" t="str">
        <f t="shared" si="70"/>
        <v/>
      </c>
      <c r="B329" s="30" t="str">
        <f t="shared" si="71"/>
        <v/>
      </c>
      <c r="C329" s="25">
        <f>IF(B329&gt;$E$7,0,IF(B329="","",VLOOKUP(YEAR(B329),S.M.M.L.V.!$A$2:$B$100,2,FALSE)))</f>
        <v>0</v>
      </c>
      <c r="D329" s="41" t="str">
        <f t="shared" si="72"/>
        <v/>
      </c>
      <c r="E329" s="42" t="str">
        <f t="shared" si="73"/>
        <v/>
      </c>
      <c r="F329" s="98" t="str">
        <f>IF(B329="","",IF($I$7=1,VLOOKUP(YEAR(B329),'% Aportes Salud - Pensión'!$A$3:$E$100,4,FALSE),VLOOKUP(YEAR(B329),'% Aportes Salud - Pensión'!$A$3:$E$100,5,FALSE)))</f>
        <v/>
      </c>
      <c r="G329" s="42" t="str">
        <f t="shared" si="74"/>
        <v/>
      </c>
      <c r="H329" s="42" t="str">
        <f t="shared" si="75"/>
        <v/>
      </c>
      <c r="I329" s="44" t="str">
        <f t="shared" si="76"/>
        <v/>
      </c>
      <c r="J329" s="43" t="str">
        <f>IF(B329="","",LOOKUP(B329,'Interes Mora'!$A$3:$E$700))</f>
        <v/>
      </c>
      <c r="K329" s="45" t="str">
        <f t="shared" si="77"/>
        <v/>
      </c>
      <c r="L329" s="45" t="str">
        <f t="shared" si="78"/>
        <v/>
      </c>
    </row>
    <row r="330" spans="1:12" hidden="1" x14ac:dyDescent="0.25">
      <c r="A330" s="40" t="str">
        <f t="shared" si="70"/>
        <v/>
      </c>
      <c r="B330" s="30" t="str">
        <f t="shared" si="71"/>
        <v/>
      </c>
      <c r="C330" s="25">
        <f>IF(B330&gt;$E$7,0,IF(B330="","",VLOOKUP(YEAR(B330),S.M.M.L.V.!$A$2:$B$100,2,FALSE)))</f>
        <v>0</v>
      </c>
      <c r="D330" s="41" t="str">
        <f t="shared" si="72"/>
        <v/>
      </c>
      <c r="E330" s="42" t="str">
        <f t="shared" si="73"/>
        <v/>
      </c>
      <c r="F330" s="98" t="str">
        <f>IF(B330="","",IF($I$7=1,VLOOKUP(YEAR(B330),'% Aportes Salud - Pensión'!$A$3:$E$100,4,FALSE),VLOOKUP(YEAR(B330),'% Aportes Salud - Pensión'!$A$3:$E$100,5,FALSE)))</f>
        <v/>
      </c>
      <c r="G330" s="42" t="str">
        <f t="shared" si="74"/>
        <v/>
      </c>
      <c r="H330" s="42" t="str">
        <f t="shared" si="75"/>
        <v/>
      </c>
      <c r="I330" s="44" t="str">
        <f t="shared" si="76"/>
        <v/>
      </c>
      <c r="J330" s="43" t="str">
        <f>IF(B330="","",LOOKUP(B330,'Interes Mora'!$A$3:$E$700))</f>
        <v/>
      </c>
      <c r="K330" s="45" t="str">
        <f t="shared" si="77"/>
        <v/>
      </c>
      <c r="L330" s="45" t="str">
        <f t="shared" si="78"/>
        <v/>
      </c>
    </row>
    <row r="331" spans="1:12" hidden="1" x14ac:dyDescent="0.25">
      <c r="A331" s="40" t="str">
        <f t="shared" si="70"/>
        <v/>
      </c>
      <c r="B331" s="30" t="str">
        <f t="shared" si="71"/>
        <v/>
      </c>
      <c r="C331" s="25">
        <f>IF(B331&gt;$E$7,0,IF(B331="","",VLOOKUP(YEAR(B331),S.M.M.L.V.!$A$2:$B$100,2,FALSE)))</f>
        <v>0</v>
      </c>
      <c r="D331" s="41" t="str">
        <f t="shared" si="72"/>
        <v/>
      </c>
      <c r="E331" s="42" t="str">
        <f t="shared" si="73"/>
        <v/>
      </c>
      <c r="F331" s="98" t="str">
        <f>IF(B331="","",IF($I$7=1,VLOOKUP(YEAR(B331),'% Aportes Salud - Pensión'!$A$3:$E$100,4,FALSE),VLOOKUP(YEAR(B331),'% Aportes Salud - Pensión'!$A$3:$E$100,5,FALSE)))</f>
        <v/>
      </c>
      <c r="G331" s="42" t="str">
        <f t="shared" si="74"/>
        <v/>
      </c>
      <c r="H331" s="42" t="str">
        <f t="shared" si="75"/>
        <v/>
      </c>
      <c r="I331" s="44" t="str">
        <f t="shared" si="76"/>
        <v/>
      </c>
      <c r="J331" s="43" t="str">
        <f>IF(B331="","",LOOKUP(B331,'Interes Mora'!$A$3:$E$700))</f>
        <v/>
      </c>
      <c r="K331" s="45" t="str">
        <f t="shared" si="77"/>
        <v/>
      </c>
      <c r="L331" s="45" t="str">
        <f t="shared" si="78"/>
        <v/>
      </c>
    </row>
    <row r="332" spans="1:12" hidden="1" x14ac:dyDescent="0.25">
      <c r="A332" s="40" t="str">
        <f t="shared" ref="A332:A353" si="79">IF(B331&lt;$L$7,B331+1,"")</f>
        <v/>
      </c>
      <c r="B332" s="30" t="str">
        <f t="shared" ref="B332:B353" si="80">IF(A332="","",IF(EOMONTH(A332,0)&gt;=$L$7,$L$7,EOMONTH(A332,0)))</f>
        <v/>
      </c>
      <c r="C332" s="25">
        <f>IF(B332&gt;$E$7,0,IF(B332="","",VLOOKUP(YEAR(B332),S.M.M.L.V.!$A$2:$B$100,2,FALSE)))</f>
        <v>0</v>
      </c>
      <c r="D332" s="41" t="str">
        <f t="shared" ref="D332:D353" si="81">IF(B332="","",IF(C332=0,0,IF(YEAR(B332)&lt;1995,(+B332-A332+1),(ROUND(DAYS360((EOMONTH(A332,-1)+1),(IF(EOMONTH(B332,0)=B332,EOMONTH(B332,0),EOMONTH(B332,-1))))/30,0)*30+(IF(EOMONTH(B332,0)=B332,0,DAY(B332))-DAY(A332)))+1)))</f>
        <v/>
      </c>
      <c r="E332" s="42" t="str">
        <f t="shared" ref="E332:E353" si="82">IF(B332="","",+D332*C332/30)</f>
        <v/>
      </c>
      <c r="F332" s="98" t="str">
        <f>IF(B332="","",IF($I$7=1,VLOOKUP(YEAR(B332),'% Aportes Salud - Pensión'!$A$3:$E$100,4,FALSE),VLOOKUP(YEAR(B332),'% Aportes Salud - Pensión'!$A$3:$E$100,5,FALSE)))</f>
        <v/>
      </c>
      <c r="G332" s="42" t="str">
        <f t="shared" ref="G332:G353" si="83">IF(B332="","",+E332*F332)</f>
        <v/>
      </c>
      <c r="H332" s="42" t="str">
        <f t="shared" ref="H332:H353" si="84">IF(B332="","",+G332+H331)</f>
        <v/>
      </c>
      <c r="I332" s="44" t="str">
        <f t="shared" ref="I332:I353" si="85">IF(B332="","",+B332-A332+1)</f>
        <v/>
      </c>
      <c r="J332" s="43" t="str">
        <f>IF(B332="","",LOOKUP(B332,'Interes Mora'!$A$3:$E$700))</f>
        <v/>
      </c>
      <c r="K332" s="45" t="str">
        <f t="shared" ref="K332:K353" si="86">IF(B332="","",+H332*J332*I332/30)</f>
        <v/>
      </c>
      <c r="L332" s="45" t="str">
        <f t="shared" ref="L332:L353" si="87">IF(B332="","",+L331+K332)</f>
        <v/>
      </c>
    </row>
    <row r="333" spans="1:12" hidden="1" x14ac:dyDescent="0.25">
      <c r="A333" s="40" t="str">
        <f t="shared" si="79"/>
        <v/>
      </c>
      <c r="B333" s="30" t="str">
        <f t="shared" si="80"/>
        <v/>
      </c>
      <c r="C333" s="25">
        <f>IF(B333&gt;$E$7,0,IF(B333="","",VLOOKUP(YEAR(B333),S.M.M.L.V.!$A$2:$B$100,2,FALSE)))</f>
        <v>0</v>
      </c>
      <c r="D333" s="41" t="str">
        <f t="shared" si="81"/>
        <v/>
      </c>
      <c r="E333" s="42" t="str">
        <f t="shared" si="82"/>
        <v/>
      </c>
      <c r="F333" s="98" t="str">
        <f>IF(B333="","",IF($I$7=1,VLOOKUP(YEAR(B333),'% Aportes Salud - Pensión'!$A$3:$E$100,4,FALSE),VLOOKUP(YEAR(B333),'% Aportes Salud - Pensión'!$A$3:$E$100,5,FALSE)))</f>
        <v/>
      </c>
      <c r="G333" s="42" t="str">
        <f t="shared" si="83"/>
        <v/>
      </c>
      <c r="H333" s="42" t="str">
        <f t="shared" si="84"/>
        <v/>
      </c>
      <c r="I333" s="44" t="str">
        <f t="shared" si="85"/>
        <v/>
      </c>
      <c r="J333" s="43" t="str">
        <f>IF(B333="","",LOOKUP(B333,'Interes Mora'!$A$3:$E$700))</f>
        <v/>
      </c>
      <c r="K333" s="45" t="str">
        <f t="shared" si="86"/>
        <v/>
      </c>
      <c r="L333" s="45" t="str">
        <f t="shared" si="87"/>
        <v/>
      </c>
    </row>
    <row r="334" spans="1:12" hidden="1" x14ac:dyDescent="0.25">
      <c r="A334" s="40" t="str">
        <f t="shared" si="79"/>
        <v/>
      </c>
      <c r="B334" s="30" t="str">
        <f t="shared" si="80"/>
        <v/>
      </c>
      <c r="C334" s="25">
        <f>IF(B334&gt;$E$7,0,IF(B334="","",VLOOKUP(YEAR(B334),S.M.M.L.V.!$A$2:$B$100,2,FALSE)))</f>
        <v>0</v>
      </c>
      <c r="D334" s="41" t="str">
        <f t="shared" si="81"/>
        <v/>
      </c>
      <c r="E334" s="42" t="str">
        <f t="shared" si="82"/>
        <v/>
      </c>
      <c r="F334" s="98" t="str">
        <f>IF(B334="","",IF($I$7=1,VLOOKUP(YEAR(B334),'% Aportes Salud - Pensión'!$A$3:$E$100,4,FALSE),VLOOKUP(YEAR(B334),'% Aportes Salud - Pensión'!$A$3:$E$100,5,FALSE)))</f>
        <v/>
      </c>
      <c r="G334" s="42" t="str">
        <f t="shared" si="83"/>
        <v/>
      </c>
      <c r="H334" s="42" t="str">
        <f t="shared" si="84"/>
        <v/>
      </c>
      <c r="I334" s="44" t="str">
        <f t="shared" si="85"/>
        <v/>
      </c>
      <c r="J334" s="43" t="str">
        <f>IF(B334="","",LOOKUP(B334,'Interes Mora'!$A$3:$E$700))</f>
        <v/>
      </c>
      <c r="K334" s="45" t="str">
        <f t="shared" si="86"/>
        <v/>
      </c>
      <c r="L334" s="45" t="str">
        <f t="shared" si="87"/>
        <v/>
      </c>
    </row>
    <row r="335" spans="1:12" hidden="1" x14ac:dyDescent="0.25">
      <c r="A335" s="40" t="str">
        <f t="shared" si="79"/>
        <v/>
      </c>
      <c r="B335" s="30" t="str">
        <f t="shared" si="80"/>
        <v/>
      </c>
      <c r="C335" s="25">
        <f>IF(B335&gt;$E$7,0,IF(B335="","",VLOOKUP(YEAR(B335),S.M.M.L.V.!$A$2:$B$100,2,FALSE)))</f>
        <v>0</v>
      </c>
      <c r="D335" s="41" t="str">
        <f t="shared" si="81"/>
        <v/>
      </c>
      <c r="E335" s="42" t="str">
        <f t="shared" si="82"/>
        <v/>
      </c>
      <c r="F335" s="98" t="str">
        <f>IF(B335="","",IF($I$7=1,VLOOKUP(YEAR(B335),'% Aportes Salud - Pensión'!$A$3:$E$100,4,FALSE),VLOOKUP(YEAR(B335),'% Aportes Salud - Pensión'!$A$3:$E$100,5,FALSE)))</f>
        <v/>
      </c>
      <c r="G335" s="42" t="str">
        <f t="shared" si="83"/>
        <v/>
      </c>
      <c r="H335" s="42" t="str">
        <f t="shared" si="84"/>
        <v/>
      </c>
      <c r="I335" s="44" t="str">
        <f t="shared" si="85"/>
        <v/>
      </c>
      <c r="J335" s="43" t="str">
        <f>IF(B335="","",LOOKUP(B335,'Interes Mora'!$A$3:$E$700))</f>
        <v/>
      </c>
      <c r="K335" s="45" t="str">
        <f t="shared" si="86"/>
        <v/>
      </c>
      <c r="L335" s="45" t="str">
        <f t="shared" si="87"/>
        <v/>
      </c>
    </row>
    <row r="336" spans="1:12" hidden="1" x14ac:dyDescent="0.25">
      <c r="A336" s="40" t="str">
        <f t="shared" si="79"/>
        <v/>
      </c>
      <c r="B336" s="30" t="str">
        <f t="shared" si="80"/>
        <v/>
      </c>
      <c r="C336" s="25">
        <f>IF(B336&gt;$E$7,0,IF(B336="","",VLOOKUP(YEAR(B336),S.M.M.L.V.!$A$2:$B$100,2,FALSE)))</f>
        <v>0</v>
      </c>
      <c r="D336" s="41" t="str">
        <f t="shared" si="81"/>
        <v/>
      </c>
      <c r="E336" s="42" t="str">
        <f t="shared" si="82"/>
        <v/>
      </c>
      <c r="F336" s="98" t="str">
        <f>IF(B336="","",IF($I$7=1,VLOOKUP(YEAR(B336),'% Aportes Salud - Pensión'!$A$3:$E$100,4,FALSE),VLOOKUP(YEAR(B336),'% Aportes Salud - Pensión'!$A$3:$E$100,5,FALSE)))</f>
        <v/>
      </c>
      <c r="G336" s="42" t="str">
        <f t="shared" si="83"/>
        <v/>
      </c>
      <c r="H336" s="42" t="str">
        <f t="shared" si="84"/>
        <v/>
      </c>
      <c r="I336" s="44" t="str">
        <f t="shared" si="85"/>
        <v/>
      </c>
      <c r="J336" s="43" t="str">
        <f>IF(B336="","",LOOKUP(B336,'Interes Mora'!$A$3:$E$700))</f>
        <v/>
      </c>
      <c r="K336" s="45" t="str">
        <f t="shared" si="86"/>
        <v/>
      </c>
      <c r="L336" s="45" t="str">
        <f t="shared" si="87"/>
        <v/>
      </c>
    </row>
    <row r="337" spans="1:12" hidden="1" x14ac:dyDescent="0.25">
      <c r="A337" s="40" t="str">
        <f t="shared" si="79"/>
        <v/>
      </c>
      <c r="B337" s="30" t="str">
        <f t="shared" si="80"/>
        <v/>
      </c>
      <c r="C337" s="25">
        <f>IF(B337&gt;$E$7,0,IF(B337="","",VLOOKUP(YEAR(B337),S.M.M.L.V.!$A$2:$B$100,2,FALSE)))</f>
        <v>0</v>
      </c>
      <c r="D337" s="41" t="str">
        <f t="shared" si="81"/>
        <v/>
      </c>
      <c r="E337" s="42" t="str">
        <f t="shared" si="82"/>
        <v/>
      </c>
      <c r="F337" s="98" t="str">
        <f>IF(B337="","",IF($I$7=1,VLOOKUP(YEAR(B337),'% Aportes Salud - Pensión'!$A$3:$E$100,4,FALSE),VLOOKUP(YEAR(B337),'% Aportes Salud - Pensión'!$A$3:$E$100,5,FALSE)))</f>
        <v/>
      </c>
      <c r="G337" s="42" t="str">
        <f t="shared" si="83"/>
        <v/>
      </c>
      <c r="H337" s="42" t="str">
        <f t="shared" si="84"/>
        <v/>
      </c>
      <c r="I337" s="44" t="str">
        <f t="shared" si="85"/>
        <v/>
      </c>
      <c r="J337" s="43" t="str">
        <f>IF(B337="","",LOOKUP(B337,'Interes Mora'!$A$3:$E$700))</f>
        <v/>
      </c>
      <c r="K337" s="45" t="str">
        <f t="shared" si="86"/>
        <v/>
      </c>
      <c r="L337" s="45" t="str">
        <f t="shared" si="87"/>
        <v/>
      </c>
    </row>
    <row r="338" spans="1:12" hidden="1" x14ac:dyDescent="0.25">
      <c r="A338" s="40" t="str">
        <f t="shared" si="79"/>
        <v/>
      </c>
      <c r="B338" s="30" t="str">
        <f t="shared" si="80"/>
        <v/>
      </c>
      <c r="C338" s="25">
        <f>IF(B338&gt;$E$7,0,IF(B338="","",VLOOKUP(YEAR(B338),S.M.M.L.V.!$A$2:$B$100,2,FALSE)))</f>
        <v>0</v>
      </c>
      <c r="D338" s="41" t="str">
        <f t="shared" si="81"/>
        <v/>
      </c>
      <c r="E338" s="42" t="str">
        <f t="shared" si="82"/>
        <v/>
      </c>
      <c r="F338" s="98" t="str">
        <f>IF(B338="","",IF($I$7=1,VLOOKUP(YEAR(B338),'% Aportes Salud - Pensión'!$A$3:$E$100,4,FALSE),VLOOKUP(YEAR(B338),'% Aportes Salud - Pensión'!$A$3:$E$100,5,FALSE)))</f>
        <v/>
      </c>
      <c r="G338" s="42" t="str">
        <f t="shared" si="83"/>
        <v/>
      </c>
      <c r="H338" s="42" t="str">
        <f t="shared" si="84"/>
        <v/>
      </c>
      <c r="I338" s="44" t="str">
        <f t="shared" si="85"/>
        <v/>
      </c>
      <c r="J338" s="43" t="str">
        <f>IF(B338="","",LOOKUP(B338,'Interes Mora'!$A$3:$E$700))</f>
        <v/>
      </c>
      <c r="K338" s="45" t="str">
        <f t="shared" si="86"/>
        <v/>
      </c>
      <c r="L338" s="45" t="str">
        <f t="shared" si="87"/>
        <v/>
      </c>
    </row>
    <row r="339" spans="1:12" hidden="1" x14ac:dyDescent="0.25">
      <c r="A339" s="40" t="str">
        <f t="shared" si="79"/>
        <v/>
      </c>
      <c r="B339" s="30" t="str">
        <f t="shared" si="80"/>
        <v/>
      </c>
      <c r="C339" s="25">
        <f>IF(B339&gt;$E$7,0,IF(B339="","",VLOOKUP(YEAR(B339),S.M.M.L.V.!$A$2:$B$100,2,FALSE)))</f>
        <v>0</v>
      </c>
      <c r="D339" s="41" t="str">
        <f t="shared" si="81"/>
        <v/>
      </c>
      <c r="E339" s="42" t="str">
        <f t="shared" si="82"/>
        <v/>
      </c>
      <c r="F339" s="98" t="str">
        <f>IF(B339="","",IF($I$7=1,VLOOKUP(YEAR(B339),'% Aportes Salud - Pensión'!$A$3:$E$100,4,FALSE),VLOOKUP(YEAR(B339),'% Aportes Salud - Pensión'!$A$3:$E$100,5,FALSE)))</f>
        <v/>
      </c>
      <c r="G339" s="42" t="str">
        <f t="shared" si="83"/>
        <v/>
      </c>
      <c r="H339" s="42" t="str">
        <f t="shared" si="84"/>
        <v/>
      </c>
      <c r="I339" s="44" t="str">
        <f t="shared" si="85"/>
        <v/>
      </c>
      <c r="J339" s="43" t="str">
        <f>IF(B339="","",LOOKUP(B339,'Interes Mora'!$A$3:$E$700))</f>
        <v/>
      </c>
      <c r="K339" s="45" t="str">
        <f t="shared" si="86"/>
        <v/>
      </c>
      <c r="L339" s="45" t="str">
        <f t="shared" si="87"/>
        <v/>
      </c>
    </row>
    <row r="340" spans="1:12" hidden="1" x14ac:dyDescent="0.25">
      <c r="A340" s="40" t="str">
        <f t="shared" si="79"/>
        <v/>
      </c>
      <c r="B340" s="30" t="str">
        <f t="shared" si="80"/>
        <v/>
      </c>
      <c r="C340" s="25">
        <f>IF(B340&gt;$E$7,0,IF(B340="","",VLOOKUP(YEAR(B340),S.M.M.L.V.!$A$2:$B$100,2,FALSE)))</f>
        <v>0</v>
      </c>
      <c r="D340" s="41" t="str">
        <f t="shared" si="81"/>
        <v/>
      </c>
      <c r="E340" s="42" t="str">
        <f t="shared" si="82"/>
        <v/>
      </c>
      <c r="F340" s="98" t="str">
        <f>IF(B340="","",IF($I$7=1,VLOOKUP(YEAR(B340),'% Aportes Salud - Pensión'!$A$3:$E$100,4,FALSE),VLOOKUP(YEAR(B340),'% Aportes Salud - Pensión'!$A$3:$E$100,5,FALSE)))</f>
        <v/>
      </c>
      <c r="G340" s="42" t="str">
        <f t="shared" si="83"/>
        <v/>
      </c>
      <c r="H340" s="42" t="str">
        <f t="shared" si="84"/>
        <v/>
      </c>
      <c r="I340" s="44" t="str">
        <f t="shared" si="85"/>
        <v/>
      </c>
      <c r="J340" s="43" t="str">
        <f>IF(B340="","",LOOKUP(B340,'Interes Mora'!$A$3:$E$700))</f>
        <v/>
      </c>
      <c r="K340" s="45" t="str">
        <f t="shared" si="86"/>
        <v/>
      </c>
      <c r="L340" s="45" t="str">
        <f t="shared" si="87"/>
        <v/>
      </c>
    </row>
    <row r="341" spans="1:12" hidden="1" x14ac:dyDescent="0.25">
      <c r="A341" s="40" t="str">
        <f t="shared" si="79"/>
        <v/>
      </c>
      <c r="B341" s="30" t="str">
        <f t="shared" si="80"/>
        <v/>
      </c>
      <c r="C341" s="25">
        <f>IF(B341&gt;$E$7,0,IF(B341="","",VLOOKUP(YEAR(B341),S.M.M.L.V.!$A$2:$B$100,2,FALSE)))</f>
        <v>0</v>
      </c>
      <c r="D341" s="41" t="str">
        <f t="shared" si="81"/>
        <v/>
      </c>
      <c r="E341" s="42" t="str">
        <f t="shared" si="82"/>
        <v/>
      </c>
      <c r="F341" s="98" t="str">
        <f>IF(B341="","",IF($I$7=1,VLOOKUP(YEAR(B341),'% Aportes Salud - Pensión'!$A$3:$E$100,4,FALSE),VLOOKUP(YEAR(B341),'% Aportes Salud - Pensión'!$A$3:$E$100,5,FALSE)))</f>
        <v/>
      </c>
      <c r="G341" s="42" t="str">
        <f t="shared" si="83"/>
        <v/>
      </c>
      <c r="H341" s="42" t="str">
        <f t="shared" si="84"/>
        <v/>
      </c>
      <c r="I341" s="44" t="str">
        <f t="shared" si="85"/>
        <v/>
      </c>
      <c r="J341" s="43" t="str">
        <f>IF(B341="","",LOOKUP(B341,'Interes Mora'!$A$3:$E$700))</f>
        <v/>
      </c>
      <c r="K341" s="45" t="str">
        <f t="shared" si="86"/>
        <v/>
      </c>
      <c r="L341" s="45" t="str">
        <f t="shared" si="87"/>
        <v/>
      </c>
    </row>
    <row r="342" spans="1:12" hidden="1" x14ac:dyDescent="0.25">
      <c r="A342" s="40" t="str">
        <f t="shared" si="79"/>
        <v/>
      </c>
      <c r="B342" s="30" t="str">
        <f t="shared" si="80"/>
        <v/>
      </c>
      <c r="C342" s="25">
        <f>IF(B342&gt;$E$7,0,IF(B342="","",VLOOKUP(YEAR(B342),S.M.M.L.V.!$A$2:$B$100,2,FALSE)))</f>
        <v>0</v>
      </c>
      <c r="D342" s="41" t="str">
        <f t="shared" si="81"/>
        <v/>
      </c>
      <c r="E342" s="42" t="str">
        <f t="shared" si="82"/>
        <v/>
      </c>
      <c r="F342" s="98" t="str">
        <f>IF(B342="","",IF($I$7=1,VLOOKUP(YEAR(B342),'% Aportes Salud - Pensión'!$A$3:$E$100,4,FALSE),VLOOKUP(YEAR(B342),'% Aportes Salud - Pensión'!$A$3:$E$100,5,FALSE)))</f>
        <v/>
      </c>
      <c r="G342" s="42" t="str">
        <f t="shared" si="83"/>
        <v/>
      </c>
      <c r="H342" s="42" t="str">
        <f t="shared" si="84"/>
        <v/>
      </c>
      <c r="I342" s="44" t="str">
        <f t="shared" si="85"/>
        <v/>
      </c>
      <c r="J342" s="43" t="str">
        <f>IF(B342="","",LOOKUP(B342,'Interes Mora'!$A$3:$E$700))</f>
        <v/>
      </c>
      <c r="K342" s="45" t="str">
        <f t="shared" si="86"/>
        <v/>
      </c>
      <c r="L342" s="45" t="str">
        <f t="shared" si="87"/>
        <v/>
      </c>
    </row>
    <row r="343" spans="1:12" hidden="1" x14ac:dyDescent="0.25">
      <c r="A343" s="40" t="str">
        <f t="shared" si="79"/>
        <v/>
      </c>
      <c r="B343" s="30" t="str">
        <f t="shared" si="80"/>
        <v/>
      </c>
      <c r="C343" s="25">
        <f>IF(B343&gt;$E$7,0,IF(B343="","",VLOOKUP(YEAR(B343),S.M.M.L.V.!$A$2:$B$100,2,FALSE)))</f>
        <v>0</v>
      </c>
      <c r="D343" s="41" t="str">
        <f t="shared" si="81"/>
        <v/>
      </c>
      <c r="E343" s="42" t="str">
        <f t="shared" si="82"/>
        <v/>
      </c>
      <c r="F343" s="98" t="str">
        <f>IF(B343="","",IF($I$7=1,VLOOKUP(YEAR(B343),'% Aportes Salud - Pensión'!$A$3:$E$100,4,FALSE),VLOOKUP(YEAR(B343),'% Aportes Salud - Pensión'!$A$3:$E$100,5,FALSE)))</f>
        <v/>
      </c>
      <c r="G343" s="42" t="str">
        <f t="shared" si="83"/>
        <v/>
      </c>
      <c r="H343" s="42" t="str">
        <f t="shared" si="84"/>
        <v/>
      </c>
      <c r="I343" s="44" t="str">
        <f t="shared" si="85"/>
        <v/>
      </c>
      <c r="J343" s="43" t="str">
        <f>IF(B343="","",LOOKUP(B343,'Interes Mora'!$A$3:$E$700))</f>
        <v/>
      </c>
      <c r="K343" s="45" t="str">
        <f t="shared" si="86"/>
        <v/>
      </c>
      <c r="L343" s="45" t="str">
        <f t="shared" si="87"/>
        <v/>
      </c>
    </row>
    <row r="344" spans="1:12" hidden="1" x14ac:dyDescent="0.25">
      <c r="A344" s="40" t="str">
        <f t="shared" si="79"/>
        <v/>
      </c>
      <c r="B344" s="30" t="str">
        <f t="shared" si="80"/>
        <v/>
      </c>
      <c r="C344" s="25">
        <f>IF(B344&gt;$E$7,0,IF(B344="","",VLOOKUP(YEAR(B344),S.M.M.L.V.!$A$2:$B$100,2,FALSE)))</f>
        <v>0</v>
      </c>
      <c r="D344" s="41" t="str">
        <f t="shared" si="81"/>
        <v/>
      </c>
      <c r="E344" s="42" t="str">
        <f t="shared" si="82"/>
        <v/>
      </c>
      <c r="F344" s="98" t="str">
        <f>IF(B344="","",IF($I$7=1,VLOOKUP(YEAR(B344),'% Aportes Salud - Pensión'!$A$3:$E$100,4,FALSE),VLOOKUP(YEAR(B344),'% Aportes Salud - Pensión'!$A$3:$E$100,5,FALSE)))</f>
        <v/>
      </c>
      <c r="G344" s="42" t="str">
        <f t="shared" si="83"/>
        <v/>
      </c>
      <c r="H344" s="42" t="str">
        <f t="shared" si="84"/>
        <v/>
      </c>
      <c r="I344" s="44" t="str">
        <f t="shared" si="85"/>
        <v/>
      </c>
      <c r="J344" s="43" t="str">
        <f>IF(B344="","",LOOKUP(B344,'Interes Mora'!$A$3:$E$700))</f>
        <v/>
      </c>
      <c r="K344" s="45" t="str">
        <f t="shared" si="86"/>
        <v/>
      </c>
      <c r="L344" s="45" t="str">
        <f t="shared" si="87"/>
        <v/>
      </c>
    </row>
    <row r="345" spans="1:12" hidden="1" x14ac:dyDescent="0.25">
      <c r="A345" s="40" t="str">
        <f t="shared" si="79"/>
        <v/>
      </c>
      <c r="B345" s="30" t="str">
        <f t="shared" si="80"/>
        <v/>
      </c>
      <c r="C345" s="25">
        <f>IF(B345&gt;$E$7,0,IF(B345="","",VLOOKUP(YEAR(B345),S.M.M.L.V.!$A$2:$B$100,2,FALSE)))</f>
        <v>0</v>
      </c>
      <c r="D345" s="41" t="str">
        <f t="shared" si="81"/>
        <v/>
      </c>
      <c r="E345" s="42" t="str">
        <f t="shared" si="82"/>
        <v/>
      </c>
      <c r="F345" s="98" t="str">
        <f>IF(B345="","",IF($I$7=1,VLOOKUP(YEAR(B345),'% Aportes Salud - Pensión'!$A$3:$E$100,4,FALSE),VLOOKUP(YEAR(B345),'% Aportes Salud - Pensión'!$A$3:$E$100,5,FALSE)))</f>
        <v/>
      </c>
      <c r="G345" s="42" t="str">
        <f t="shared" si="83"/>
        <v/>
      </c>
      <c r="H345" s="42" t="str">
        <f t="shared" si="84"/>
        <v/>
      </c>
      <c r="I345" s="44" t="str">
        <f t="shared" si="85"/>
        <v/>
      </c>
      <c r="J345" s="43" t="str">
        <f>IF(B345="","",LOOKUP(B345,'Interes Mora'!$A$3:$E$700))</f>
        <v/>
      </c>
      <c r="K345" s="45" t="str">
        <f t="shared" si="86"/>
        <v/>
      </c>
      <c r="L345" s="45" t="str">
        <f t="shared" si="87"/>
        <v/>
      </c>
    </row>
    <row r="346" spans="1:12" hidden="1" x14ac:dyDescent="0.25">
      <c r="A346" s="40" t="str">
        <f t="shared" si="79"/>
        <v/>
      </c>
      <c r="B346" s="30" t="str">
        <f t="shared" si="80"/>
        <v/>
      </c>
      <c r="C346" s="25">
        <f>IF(B346&gt;$E$7,0,IF(B346="","",VLOOKUP(YEAR(B346),S.M.M.L.V.!$A$2:$B$100,2,FALSE)))</f>
        <v>0</v>
      </c>
      <c r="D346" s="41" t="str">
        <f t="shared" si="81"/>
        <v/>
      </c>
      <c r="E346" s="42" t="str">
        <f t="shared" si="82"/>
        <v/>
      </c>
      <c r="F346" s="98" t="str">
        <f>IF(B346="","",IF($I$7=1,VLOOKUP(YEAR(B346),'% Aportes Salud - Pensión'!$A$3:$E$100,4,FALSE),VLOOKUP(YEAR(B346),'% Aportes Salud - Pensión'!$A$3:$E$100,5,FALSE)))</f>
        <v/>
      </c>
      <c r="G346" s="42" t="str">
        <f t="shared" si="83"/>
        <v/>
      </c>
      <c r="H346" s="42" t="str">
        <f t="shared" si="84"/>
        <v/>
      </c>
      <c r="I346" s="44" t="str">
        <f t="shared" si="85"/>
        <v/>
      </c>
      <c r="J346" s="43" t="str">
        <f>IF(B346="","",LOOKUP(B346,'Interes Mora'!$A$3:$E$700))</f>
        <v/>
      </c>
      <c r="K346" s="45" t="str">
        <f t="shared" si="86"/>
        <v/>
      </c>
      <c r="L346" s="45" t="str">
        <f t="shared" si="87"/>
        <v/>
      </c>
    </row>
    <row r="347" spans="1:12" hidden="1" x14ac:dyDescent="0.25">
      <c r="A347" s="40" t="str">
        <f t="shared" si="79"/>
        <v/>
      </c>
      <c r="B347" s="30" t="str">
        <f t="shared" si="80"/>
        <v/>
      </c>
      <c r="C347" s="25">
        <f>IF(B347&gt;$E$7,0,IF(B347="","",VLOOKUP(YEAR(B347),S.M.M.L.V.!$A$2:$B$100,2,FALSE)))</f>
        <v>0</v>
      </c>
      <c r="D347" s="41" t="str">
        <f t="shared" si="81"/>
        <v/>
      </c>
      <c r="E347" s="42" t="str">
        <f t="shared" si="82"/>
        <v/>
      </c>
      <c r="F347" s="98" t="str">
        <f>IF(B347="","",IF($I$7=1,VLOOKUP(YEAR(B347),'% Aportes Salud - Pensión'!$A$3:$E$100,4,FALSE),VLOOKUP(YEAR(B347),'% Aportes Salud - Pensión'!$A$3:$E$100,5,FALSE)))</f>
        <v/>
      </c>
      <c r="G347" s="42" t="str">
        <f t="shared" si="83"/>
        <v/>
      </c>
      <c r="H347" s="42" t="str">
        <f t="shared" si="84"/>
        <v/>
      </c>
      <c r="I347" s="44" t="str">
        <f t="shared" si="85"/>
        <v/>
      </c>
      <c r="J347" s="43" t="str">
        <f>IF(B347="","",LOOKUP(B347,'Interes Mora'!$A$3:$E$700))</f>
        <v/>
      </c>
      <c r="K347" s="45" t="str">
        <f t="shared" si="86"/>
        <v/>
      </c>
      <c r="L347" s="45" t="str">
        <f t="shared" si="87"/>
        <v/>
      </c>
    </row>
    <row r="348" spans="1:12" hidden="1" x14ac:dyDescent="0.25">
      <c r="A348" s="40" t="str">
        <f t="shared" si="79"/>
        <v/>
      </c>
      <c r="B348" s="30" t="str">
        <f t="shared" si="80"/>
        <v/>
      </c>
      <c r="C348" s="25">
        <f>IF(B348&gt;$E$7,0,IF(B348="","",VLOOKUP(YEAR(B348),S.M.M.L.V.!$A$2:$B$100,2,FALSE)))</f>
        <v>0</v>
      </c>
      <c r="D348" s="41" t="str">
        <f t="shared" si="81"/>
        <v/>
      </c>
      <c r="E348" s="42" t="str">
        <f t="shared" si="82"/>
        <v/>
      </c>
      <c r="F348" s="98" t="str">
        <f>IF(B348="","",IF($I$7=1,VLOOKUP(YEAR(B348),'% Aportes Salud - Pensión'!$A$3:$E$100,4,FALSE),VLOOKUP(YEAR(B348),'% Aportes Salud - Pensión'!$A$3:$E$100,5,FALSE)))</f>
        <v/>
      </c>
      <c r="G348" s="42" t="str">
        <f t="shared" si="83"/>
        <v/>
      </c>
      <c r="H348" s="42" t="str">
        <f t="shared" si="84"/>
        <v/>
      </c>
      <c r="I348" s="44" t="str">
        <f t="shared" si="85"/>
        <v/>
      </c>
      <c r="J348" s="43" t="str">
        <f>IF(B348="","",LOOKUP(B348,'Interes Mora'!$A$3:$E$700))</f>
        <v/>
      </c>
      <c r="K348" s="45" t="str">
        <f t="shared" si="86"/>
        <v/>
      </c>
      <c r="L348" s="45" t="str">
        <f t="shared" si="87"/>
        <v/>
      </c>
    </row>
    <row r="349" spans="1:12" hidden="1" x14ac:dyDescent="0.25">
      <c r="A349" s="40" t="str">
        <f t="shared" si="79"/>
        <v/>
      </c>
      <c r="B349" s="30" t="str">
        <f t="shared" si="80"/>
        <v/>
      </c>
      <c r="C349" s="25">
        <f>IF(B349&gt;$E$7,0,IF(B349="","",VLOOKUP(YEAR(B349),S.M.M.L.V.!$A$2:$B$100,2,FALSE)))</f>
        <v>0</v>
      </c>
      <c r="D349" s="41" t="str">
        <f t="shared" si="81"/>
        <v/>
      </c>
      <c r="E349" s="42" t="str">
        <f t="shared" si="82"/>
        <v/>
      </c>
      <c r="F349" s="98" t="str">
        <f>IF(B349="","",IF($I$7=1,VLOOKUP(YEAR(B349),'% Aportes Salud - Pensión'!$A$3:$E$100,4,FALSE),VLOOKUP(YEAR(B349),'% Aportes Salud - Pensión'!$A$3:$E$100,5,FALSE)))</f>
        <v/>
      </c>
      <c r="G349" s="42" t="str">
        <f t="shared" si="83"/>
        <v/>
      </c>
      <c r="H349" s="42" t="str">
        <f t="shared" si="84"/>
        <v/>
      </c>
      <c r="I349" s="44" t="str">
        <f t="shared" si="85"/>
        <v/>
      </c>
      <c r="J349" s="43" t="str">
        <f>IF(B349="","",LOOKUP(B349,'Interes Mora'!$A$3:$E$700))</f>
        <v/>
      </c>
      <c r="K349" s="45" t="str">
        <f t="shared" si="86"/>
        <v/>
      </c>
      <c r="L349" s="45" t="str">
        <f t="shared" si="87"/>
        <v/>
      </c>
    </row>
    <row r="350" spans="1:12" hidden="1" x14ac:dyDescent="0.25">
      <c r="A350" s="40" t="str">
        <f t="shared" si="79"/>
        <v/>
      </c>
      <c r="B350" s="30" t="str">
        <f t="shared" si="80"/>
        <v/>
      </c>
      <c r="C350" s="25">
        <f>IF(B350&gt;$E$7,0,IF(B350="","",VLOOKUP(YEAR(B350),S.M.M.L.V.!$A$2:$B$100,2,FALSE)))</f>
        <v>0</v>
      </c>
      <c r="D350" s="41" t="str">
        <f t="shared" si="81"/>
        <v/>
      </c>
      <c r="E350" s="42" t="str">
        <f t="shared" si="82"/>
        <v/>
      </c>
      <c r="F350" s="98" t="str">
        <f>IF(B350="","",IF($I$7=1,VLOOKUP(YEAR(B350),'% Aportes Salud - Pensión'!$A$3:$E$100,4,FALSE),VLOOKUP(YEAR(B350),'% Aportes Salud - Pensión'!$A$3:$E$100,5,FALSE)))</f>
        <v/>
      </c>
      <c r="G350" s="42" t="str">
        <f t="shared" si="83"/>
        <v/>
      </c>
      <c r="H350" s="42" t="str">
        <f t="shared" si="84"/>
        <v/>
      </c>
      <c r="I350" s="44" t="str">
        <f t="shared" si="85"/>
        <v/>
      </c>
      <c r="J350" s="43" t="str">
        <f>IF(B350="","",LOOKUP(B350,'Interes Mora'!$A$3:$E$700))</f>
        <v/>
      </c>
      <c r="K350" s="45" t="str">
        <f t="shared" si="86"/>
        <v/>
      </c>
      <c r="L350" s="45" t="str">
        <f t="shared" si="87"/>
        <v/>
      </c>
    </row>
    <row r="351" spans="1:12" hidden="1" x14ac:dyDescent="0.25">
      <c r="A351" s="40" t="str">
        <f t="shared" si="79"/>
        <v/>
      </c>
      <c r="B351" s="30" t="str">
        <f t="shared" si="80"/>
        <v/>
      </c>
      <c r="C351" s="25">
        <f>IF(B351&gt;$E$7,0,IF(B351="","",VLOOKUP(YEAR(B351),S.M.M.L.V.!$A$2:$B$100,2,FALSE)))</f>
        <v>0</v>
      </c>
      <c r="D351" s="41" t="str">
        <f t="shared" si="81"/>
        <v/>
      </c>
      <c r="E351" s="42" t="str">
        <f t="shared" si="82"/>
        <v/>
      </c>
      <c r="F351" s="98" t="str">
        <f>IF(B351="","",IF($I$7=1,VLOOKUP(YEAR(B351),'% Aportes Salud - Pensión'!$A$3:$E$100,4,FALSE),VLOOKUP(YEAR(B351),'% Aportes Salud - Pensión'!$A$3:$E$100,5,FALSE)))</f>
        <v/>
      </c>
      <c r="G351" s="42" t="str">
        <f t="shared" si="83"/>
        <v/>
      </c>
      <c r="H351" s="42" t="str">
        <f t="shared" si="84"/>
        <v/>
      </c>
      <c r="I351" s="44" t="str">
        <f t="shared" si="85"/>
        <v/>
      </c>
      <c r="J351" s="43" t="str">
        <f>IF(B351="","",LOOKUP(B351,'Interes Mora'!$A$3:$E$700))</f>
        <v/>
      </c>
      <c r="K351" s="45" t="str">
        <f t="shared" si="86"/>
        <v/>
      </c>
      <c r="L351" s="45" t="str">
        <f t="shared" si="87"/>
        <v/>
      </c>
    </row>
    <row r="352" spans="1:12" hidden="1" x14ac:dyDescent="0.25">
      <c r="A352" s="40" t="str">
        <f t="shared" si="79"/>
        <v/>
      </c>
      <c r="B352" s="30" t="str">
        <f t="shared" si="80"/>
        <v/>
      </c>
      <c r="C352" s="25">
        <f>IF(B352&gt;$E$7,0,IF(B352="","",VLOOKUP(YEAR(B352),S.M.M.L.V.!$A$2:$B$100,2,FALSE)))</f>
        <v>0</v>
      </c>
      <c r="D352" s="41" t="str">
        <f t="shared" si="81"/>
        <v/>
      </c>
      <c r="E352" s="42" t="str">
        <f t="shared" si="82"/>
        <v/>
      </c>
      <c r="F352" s="98" t="str">
        <f>IF(B352="","",IF($I$7=1,VLOOKUP(YEAR(B352),'% Aportes Salud - Pensión'!$A$3:$E$100,4,FALSE),VLOOKUP(YEAR(B352),'% Aportes Salud - Pensión'!$A$3:$E$100,5,FALSE)))</f>
        <v/>
      </c>
      <c r="G352" s="42" t="str">
        <f t="shared" si="83"/>
        <v/>
      </c>
      <c r="H352" s="42" t="str">
        <f t="shared" si="84"/>
        <v/>
      </c>
      <c r="I352" s="44" t="str">
        <f t="shared" si="85"/>
        <v/>
      </c>
      <c r="J352" s="43" t="str">
        <f>IF(B352="","",LOOKUP(B352,'Interes Mora'!$A$3:$E$700))</f>
        <v/>
      </c>
      <c r="K352" s="45" t="str">
        <f t="shared" si="86"/>
        <v/>
      </c>
      <c r="L352" s="45" t="str">
        <f t="shared" si="87"/>
        <v/>
      </c>
    </row>
    <row r="353" spans="1:12" hidden="1" x14ac:dyDescent="0.25">
      <c r="A353" s="40" t="str">
        <f t="shared" si="79"/>
        <v/>
      </c>
      <c r="B353" s="30" t="str">
        <f t="shared" si="80"/>
        <v/>
      </c>
      <c r="C353" s="25">
        <f>IF(B353&gt;$E$7,0,IF(B353="","",VLOOKUP(YEAR(B353),S.M.M.L.V.!$A$2:$B$100,2,FALSE)))</f>
        <v>0</v>
      </c>
      <c r="D353" s="41" t="str">
        <f t="shared" si="81"/>
        <v/>
      </c>
      <c r="E353" s="42" t="str">
        <f t="shared" si="82"/>
        <v/>
      </c>
      <c r="F353" s="98" t="str">
        <f>IF(B353="","",IF($I$7=1,VLOOKUP(YEAR(B353),'% Aportes Salud - Pensión'!$A$3:$E$100,4,FALSE),VLOOKUP(YEAR(B353),'% Aportes Salud - Pensión'!$A$3:$E$100,5,FALSE)))</f>
        <v/>
      </c>
      <c r="G353" s="42" t="str">
        <f t="shared" si="83"/>
        <v/>
      </c>
      <c r="H353" s="42" t="str">
        <f t="shared" si="84"/>
        <v/>
      </c>
      <c r="I353" s="44" t="str">
        <f t="shared" si="85"/>
        <v/>
      </c>
      <c r="J353" s="43" t="str">
        <f>IF(B353="","",LOOKUP(B353,'Interes Mora'!$A$3:$E$700))</f>
        <v/>
      </c>
      <c r="K353" s="45" t="str">
        <f t="shared" si="86"/>
        <v/>
      </c>
      <c r="L353" s="45" t="str">
        <f t="shared" si="87"/>
        <v/>
      </c>
    </row>
    <row r="354" spans="1:12" hidden="1" x14ac:dyDescent="0.25">
      <c r="A354" s="40" t="str">
        <f t="shared" ref="A354:A372" si="88">IF(B353&lt;$L$7,B353+1,"")</f>
        <v/>
      </c>
      <c r="B354" s="30" t="str">
        <f t="shared" ref="B354:B372" si="89">IF(A354="","",IF(EOMONTH(A354,0)&gt;=$L$7,$L$7,EOMONTH(A354,0)))</f>
        <v/>
      </c>
      <c r="C354" s="25">
        <f>IF(B354&gt;$E$7,0,IF(B354="","",VLOOKUP(YEAR(B354),S.M.M.L.V.!$A$2:$B$100,2,FALSE)))</f>
        <v>0</v>
      </c>
      <c r="D354" s="41" t="str">
        <f t="shared" ref="D354:D372" si="90">IF(B354="","",IF(C354=0,0,IF(YEAR(B354)&lt;1995,(+B354-A354+1),(ROUND(DAYS360((EOMONTH(A354,-1)+1),(IF(EOMONTH(B354,0)=B354,EOMONTH(B354,0),EOMONTH(B354,-1))))/30,0)*30+(IF(EOMONTH(B354,0)=B354,0,DAY(B354))-DAY(A354)))+1)))</f>
        <v/>
      </c>
      <c r="E354" s="42" t="str">
        <f t="shared" ref="E354:E372" si="91">IF(B354="","",+D354*C354/30)</f>
        <v/>
      </c>
      <c r="F354" s="98" t="str">
        <f>IF(B354="","",IF($I$7=1,VLOOKUP(YEAR(B354),'% Aportes Salud - Pensión'!$A$3:$E$100,4,FALSE),VLOOKUP(YEAR(B354),'% Aportes Salud - Pensión'!$A$3:$E$100,5,FALSE)))</f>
        <v/>
      </c>
      <c r="G354" s="42" t="str">
        <f t="shared" ref="G354:G372" si="92">IF(B354="","",+E354*F354)</f>
        <v/>
      </c>
      <c r="H354" s="42" t="str">
        <f t="shared" ref="H354:H372" si="93">IF(B354="","",+G354+H353)</f>
        <v/>
      </c>
      <c r="I354" s="44" t="str">
        <f t="shared" ref="I354:I372" si="94">IF(B354="","",+B354-A354+1)</f>
        <v/>
      </c>
      <c r="J354" s="43" t="str">
        <f>IF(B354="","",LOOKUP(B354,'Interes Mora'!$A$3:$E$700))</f>
        <v/>
      </c>
      <c r="K354" s="45" t="str">
        <f t="shared" ref="K354:K372" si="95">IF(B354="","",+H354*J354*I354/30)</f>
        <v/>
      </c>
      <c r="L354" s="45" t="str">
        <f t="shared" ref="L354:L372" si="96">IF(B354="","",+L353+K354)</f>
        <v/>
      </c>
    </row>
    <row r="355" spans="1:12" hidden="1" x14ac:dyDescent="0.25">
      <c r="A355" s="40" t="str">
        <f t="shared" si="88"/>
        <v/>
      </c>
      <c r="B355" s="30" t="str">
        <f t="shared" si="89"/>
        <v/>
      </c>
      <c r="C355" s="25">
        <f>IF(B355&gt;$E$7,0,IF(B355="","",VLOOKUP(YEAR(B355),S.M.M.L.V.!$A$2:$B$100,2,FALSE)))</f>
        <v>0</v>
      </c>
      <c r="D355" s="41" t="str">
        <f t="shared" si="90"/>
        <v/>
      </c>
      <c r="E355" s="42" t="str">
        <f t="shared" si="91"/>
        <v/>
      </c>
      <c r="F355" s="98" t="str">
        <f>IF(B355="","",IF($I$7=1,VLOOKUP(YEAR(B355),'% Aportes Salud - Pensión'!$A$3:$E$100,4,FALSE),VLOOKUP(YEAR(B355),'% Aportes Salud - Pensión'!$A$3:$E$100,5,FALSE)))</f>
        <v/>
      </c>
      <c r="G355" s="42" t="str">
        <f t="shared" si="92"/>
        <v/>
      </c>
      <c r="H355" s="42" t="str">
        <f t="shared" si="93"/>
        <v/>
      </c>
      <c r="I355" s="44" t="str">
        <f t="shared" si="94"/>
        <v/>
      </c>
      <c r="J355" s="43" t="str">
        <f>IF(B355="","",LOOKUP(B355,'Interes Mora'!$A$3:$E$700))</f>
        <v/>
      </c>
      <c r="K355" s="45" t="str">
        <f t="shared" si="95"/>
        <v/>
      </c>
      <c r="L355" s="45" t="str">
        <f t="shared" si="96"/>
        <v/>
      </c>
    </row>
    <row r="356" spans="1:12" hidden="1" x14ac:dyDescent="0.25">
      <c r="A356" s="40" t="str">
        <f t="shared" si="88"/>
        <v/>
      </c>
      <c r="B356" s="30" t="str">
        <f t="shared" si="89"/>
        <v/>
      </c>
      <c r="C356" s="25">
        <f>IF(B356&gt;$E$7,0,IF(B356="","",VLOOKUP(YEAR(B356),S.M.M.L.V.!$A$2:$B$100,2,FALSE)))</f>
        <v>0</v>
      </c>
      <c r="D356" s="41" t="str">
        <f t="shared" si="90"/>
        <v/>
      </c>
      <c r="E356" s="42" t="str">
        <f t="shared" si="91"/>
        <v/>
      </c>
      <c r="F356" s="98" t="str">
        <f>IF(B356="","",IF($I$7=1,VLOOKUP(YEAR(B356),'% Aportes Salud - Pensión'!$A$3:$E$100,4,FALSE),VLOOKUP(YEAR(B356),'% Aportes Salud - Pensión'!$A$3:$E$100,5,FALSE)))</f>
        <v/>
      </c>
      <c r="G356" s="42" t="str">
        <f t="shared" si="92"/>
        <v/>
      </c>
      <c r="H356" s="42" t="str">
        <f t="shared" si="93"/>
        <v/>
      </c>
      <c r="I356" s="44" t="str">
        <f t="shared" si="94"/>
        <v/>
      </c>
      <c r="J356" s="43" t="str">
        <f>IF(B356="","",LOOKUP(B356,'Interes Mora'!$A$3:$E$700))</f>
        <v/>
      </c>
      <c r="K356" s="45" t="str">
        <f t="shared" si="95"/>
        <v/>
      </c>
      <c r="L356" s="45" t="str">
        <f t="shared" si="96"/>
        <v/>
      </c>
    </row>
    <row r="357" spans="1:12" hidden="1" x14ac:dyDescent="0.25">
      <c r="A357" s="40" t="str">
        <f t="shared" si="88"/>
        <v/>
      </c>
      <c r="B357" s="30" t="str">
        <f t="shared" si="89"/>
        <v/>
      </c>
      <c r="C357" s="25">
        <f>IF(B357&gt;$E$7,0,IF(B357="","",VLOOKUP(YEAR(B357),S.M.M.L.V.!$A$2:$B$100,2,FALSE)))</f>
        <v>0</v>
      </c>
      <c r="D357" s="41" t="str">
        <f t="shared" si="90"/>
        <v/>
      </c>
      <c r="E357" s="42" t="str">
        <f t="shared" si="91"/>
        <v/>
      </c>
      <c r="F357" s="98" t="str">
        <f>IF(B357="","",IF($I$7=1,VLOOKUP(YEAR(B357),'% Aportes Salud - Pensión'!$A$3:$E$100,4,FALSE),VLOOKUP(YEAR(B357),'% Aportes Salud - Pensión'!$A$3:$E$100,5,FALSE)))</f>
        <v/>
      </c>
      <c r="G357" s="42" t="str">
        <f t="shared" si="92"/>
        <v/>
      </c>
      <c r="H357" s="42" t="str">
        <f t="shared" si="93"/>
        <v/>
      </c>
      <c r="I357" s="44" t="str">
        <f t="shared" si="94"/>
        <v/>
      </c>
      <c r="J357" s="43" t="str">
        <f>IF(B357="","",LOOKUP(B357,'Interes Mora'!$A$3:$E$700))</f>
        <v/>
      </c>
      <c r="K357" s="45" t="str">
        <f t="shared" si="95"/>
        <v/>
      </c>
      <c r="L357" s="45" t="str">
        <f t="shared" si="96"/>
        <v/>
      </c>
    </row>
    <row r="358" spans="1:12" hidden="1" x14ac:dyDescent="0.25">
      <c r="A358" s="40" t="str">
        <f t="shared" si="88"/>
        <v/>
      </c>
      <c r="B358" s="30" t="str">
        <f t="shared" si="89"/>
        <v/>
      </c>
      <c r="C358" s="25">
        <f>IF(B358&gt;$E$7,0,IF(B358="","",VLOOKUP(YEAR(B358),S.M.M.L.V.!$A$2:$B$100,2,FALSE)))</f>
        <v>0</v>
      </c>
      <c r="D358" s="41" t="str">
        <f t="shared" si="90"/>
        <v/>
      </c>
      <c r="E358" s="42" t="str">
        <f t="shared" si="91"/>
        <v/>
      </c>
      <c r="F358" s="98" t="str">
        <f>IF(B358="","",IF($I$7=1,VLOOKUP(YEAR(B358),'% Aportes Salud - Pensión'!$A$3:$E$100,4,FALSE),VLOOKUP(YEAR(B358),'% Aportes Salud - Pensión'!$A$3:$E$100,5,FALSE)))</f>
        <v/>
      </c>
      <c r="G358" s="42" t="str">
        <f t="shared" si="92"/>
        <v/>
      </c>
      <c r="H358" s="42" t="str">
        <f t="shared" si="93"/>
        <v/>
      </c>
      <c r="I358" s="44" t="str">
        <f t="shared" si="94"/>
        <v/>
      </c>
      <c r="J358" s="43" t="str">
        <f>IF(B358="","",LOOKUP(B358,'Interes Mora'!$A$3:$E$700))</f>
        <v/>
      </c>
      <c r="K358" s="45" t="str">
        <f t="shared" si="95"/>
        <v/>
      </c>
      <c r="L358" s="45" t="str">
        <f t="shared" si="96"/>
        <v/>
      </c>
    </row>
    <row r="359" spans="1:12" hidden="1" x14ac:dyDescent="0.25">
      <c r="A359" s="40" t="str">
        <f t="shared" si="88"/>
        <v/>
      </c>
      <c r="B359" s="30" t="str">
        <f t="shared" si="89"/>
        <v/>
      </c>
      <c r="C359" s="25">
        <f>IF(B359&gt;$E$7,0,IF(B359="","",VLOOKUP(YEAR(B359),S.M.M.L.V.!$A$2:$B$100,2,FALSE)))</f>
        <v>0</v>
      </c>
      <c r="D359" s="41" t="str">
        <f t="shared" si="90"/>
        <v/>
      </c>
      <c r="E359" s="42" t="str">
        <f t="shared" si="91"/>
        <v/>
      </c>
      <c r="F359" s="98" t="str">
        <f>IF(B359="","",IF($I$7=1,VLOOKUP(YEAR(B359),'% Aportes Salud - Pensión'!$A$3:$E$100,4,FALSE),VLOOKUP(YEAR(B359),'% Aportes Salud - Pensión'!$A$3:$E$100,5,FALSE)))</f>
        <v/>
      </c>
      <c r="G359" s="42" t="str">
        <f t="shared" si="92"/>
        <v/>
      </c>
      <c r="H359" s="42" t="str">
        <f t="shared" si="93"/>
        <v/>
      </c>
      <c r="I359" s="44" t="str">
        <f t="shared" si="94"/>
        <v/>
      </c>
      <c r="J359" s="43" t="str">
        <f>IF(B359="","",LOOKUP(B359,'Interes Mora'!$A$3:$E$700))</f>
        <v/>
      </c>
      <c r="K359" s="45" t="str">
        <f t="shared" si="95"/>
        <v/>
      </c>
      <c r="L359" s="45" t="str">
        <f t="shared" si="96"/>
        <v/>
      </c>
    </row>
    <row r="360" spans="1:12" hidden="1" x14ac:dyDescent="0.25">
      <c r="A360" s="40" t="str">
        <f t="shared" si="88"/>
        <v/>
      </c>
      <c r="B360" s="30" t="str">
        <f t="shared" si="89"/>
        <v/>
      </c>
      <c r="C360" s="25">
        <f>IF(B360&gt;$E$7,0,IF(B360="","",VLOOKUP(YEAR(B360),S.M.M.L.V.!$A$2:$B$100,2,FALSE)))</f>
        <v>0</v>
      </c>
      <c r="D360" s="41" t="str">
        <f t="shared" si="90"/>
        <v/>
      </c>
      <c r="E360" s="42" t="str">
        <f t="shared" si="91"/>
        <v/>
      </c>
      <c r="F360" s="98" t="str">
        <f>IF(B360="","",IF($I$7=1,VLOOKUP(YEAR(B360),'% Aportes Salud - Pensión'!$A$3:$E$100,4,FALSE),VLOOKUP(YEAR(B360),'% Aportes Salud - Pensión'!$A$3:$E$100,5,FALSE)))</f>
        <v/>
      </c>
      <c r="G360" s="42" t="str">
        <f t="shared" si="92"/>
        <v/>
      </c>
      <c r="H360" s="42" t="str">
        <f t="shared" si="93"/>
        <v/>
      </c>
      <c r="I360" s="44" t="str">
        <f t="shared" si="94"/>
        <v/>
      </c>
      <c r="J360" s="43" t="str">
        <f>IF(B360="","",LOOKUP(B360,'Interes Mora'!$A$3:$E$700))</f>
        <v/>
      </c>
      <c r="K360" s="45" t="str">
        <f t="shared" si="95"/>
        <v/>
      </c>
      <c r="L360" s="45" t="str">
        <f t="shared" si="96"/>
        <v/>
      </c>
    </row>
    <row r="361" spans="1:12" hidden="1" x14ac:dyDescent="0.25">
      <c r="A361" s="40" t="str">
        <f t="shared" si="88"/>
        <v/>
      </c>
      <c r="B361" s="30" t="str">
        <f t="shared" si="89"/>
        <v/>
      </c>
      <c r="C361" s="25">
        <f>IF(B361&gt;$E$7,0,IF(B361="","",VLOOKUP(YEAR(B361),S.M.M.L.V.!$A$2:$B$100,2,FALSE)))</f>
        <v>0</v>
      </c>
      <c r="D361" s="41" t="str">
        <f t="shared" si="90"/>
        <v/>
      </c>
      <c r="E361" s="42" t="str">
        <f t="shared" si="91"/>
        <v/>
      </c>
      <c r="F361" s="98" t="str">
        <f>IF(B361="","",IF($I$7=1,VLOOKUP(YEAR(B361),'% Aportes Salud - Pensión'!$A$3:$E$100,4,FALSE),VLOOKUP(YEAR(B361),'% Aportes Salud - Pensión'!$A$3:$E$100,5,FALSE)))</f>
        <v/>
      </c>
      <c r="G361" s="42" t="str">
        <f t="shared" si="92"/>
        <v/>
      </c>
      <c r="H361" s="42" t="str">
        <f t="shared" si="93"/>
        <v/>
      </c>
      <c r="I361" s="44" t="str">
        <f t="shared" si="94"/>
        <v/>
      </c>
      <c r="J361" s="43" t="str">
        <f>IF(B361="","",LOOKUP(B361,'Interes Mora'!$A$3:$E$700))</f>
        <v/>
      </c>
      <c r="K361" s="45" t="str">
        <f t="shared" si="95"/>
        <v/>
      </c>
      <c r="L361" s="45" t="str">
        <f t="shared" si="96"/>
        <v/>
      </c>
    </row>
    <row r="362" spans="1:12" hidden="1" x14ac:dyDescent="0.25">
      <c r="A362" s="40" t="str">
        <f t="shared" si="88"/>
        <v/>
      </c>
      <c r="B362" s="30" t="str">
        <f t="shared" si="89"/>
        <v/>
      </c>
      <c r="C362" s="25">
        <f>IF(B362&gt;$E$7,0,IF(B362="","",VLOOKUP(YEAR(B362),S.M.M.L.V.!$A$2:$B$100,2,FALSE)))</f>
        <v>0</v>
      </c>
      <c r="D362" s="41" t="str">
        <f t="shared" si="90"/>
        <v/>
      </c>
      <c r="E362" s="42" t="str">
        <f t="shared" si="91"/>
        <v/>
      </c>
      <c r="F362" s="98" t="str">
        <f>IF(B362="","",IF($I$7=1,VLOOKUP(YEAR(B362),'% Aportes Salud - Pensión'!$A$3:$E$100,4,FALSE),VLOOKUP(YEAR(B362),'% Aportes Salud - Pensión'!$A$3:$E$100,5,FALSE)))</f>
        <v/>
      </c>
      <c r="G362" s="42" t="str">
        <f t="shared" si="92"/>
        <v/>
      </c>
      <c r="H362" s="42" t="str">
        <f t="shared" si="93"/>
        <v/>
      </c>
      <c r="I362" s="44" t="str">
        <f t="shared" si="94"/>
        <v/>
      </c>
      <c r="J362" s="43" t="str">
        <f>IF(B362="","",LOOKUP(B362,'Interes Mora'!$A$3:$E$700))</f>
        <v/>
      </c>
      <c r="K362" s="45" t="str">
        <f t="shared" si="95"/>
        <v/>
      </c>
      <c r="L362" s="45" t="str">
        <f t="shared" si="96"/>
        <v/>
      </c>
    </row>
    <row r="363" spans="1:12" hidden="1" x14ac:dyDescent="0.25">
      <c r="A363" s="40" t="str">
        <f t="shared" si="88"/>
        <v/>
      </c>
      <c r="B363" s="30" t="str">
        <f t="shared" si="89"/>
        <v/>
      </c>
      <c r="C363" s="25">
        <f>IF(B363&gt;$E$7,0,IF(B363="","",VLOOKUP(YEAR(B363),S.M.M.L.V.!$A$2:$B$100,2,FALSE)))</f>
        <v>0</v>
      </c>
      <c r="D363" s="41" t="str">
        <f t="shared" si="90"/>
        <v/>
      </c>
      <c r="E363" s="42" t="str">
        <f t="shared" si="91"/>
        <v/>
      </c>
      <c r="F363" s="98" t="str">
        <f>IF(B363="","",IF($I$7=1,VLOOKUP(YEAR(B363),'% Aportes Salud - Pensión'!$A$3:$E$100,4,FALSE),VLOOKUP(YEAR(B363),'% Aportes Salud - Pensión'!$A$3:$E$100,5,FALSE)))</f>
        <v/>
      </c>
      <c r="G363" s="42" t="str">
        <f t="shared" si="92"/>
        <v/>
      </c>
      <c r="H363" s="42" t="str">
        <f t="shared" si="93"/>
        <v/>
      </c>
      <c r="I363" s="44" t="str">
        <f t="shared" si="94"/>
        <v/>
      </c>
      <c r="J363" s="43" t="str">
        <f>IF(B363="","",LOOKUP(B363,'Interes Mora'!$A$3:$E$700))</f>
        <v/>
      </c>
      <c r="K363" s="45" t="str">
        <f t="shared" si="95"/>
        <v/>
      </c>
      <c r="L363" s="45" t="str">
        <f t="shared" si="96"/>
        <v/>
      </c>
    </row>
    <row r="364" spans="1:12" hidden="1" x14ac:dyDescent="0.25">
      <c r="A364" s="40" t="str">
        <f t="shared" si="88"/>
        <v/>
      </c>
      <c r="B364" s="30" t="str">
        <f t="shared" si="89"/>
        <v/>
      </c>
      <c r="C364" s="25">
        <f>IF(B364&gt;$E$7,0,IF(B364="","",VLOOKUP(YEAR(B364),S.M.M.L.V.!$A$2:$B$100,2,FALSE)))</f>
        <v>0</v>
      </c>
      <c r="D364" s="41" t="str">
        <f t="shared" si="90"/>
        <v/>
      </c>
      <c r="E364" s="42" t="str">
        <f t="shared" si="91"/>
        <v/>
      </c>
      <c r="F364" s="98" t="str">
        <f>IF(B364="","",IF($I$7=1,VLOOKUP(YEAR(B364),'% Aportes Salud - Pensión'!$A$3:$E$100,4,FALSE),VLOOKUP(YEAR(B364),'% Aportes Salud - Pensión'!$A$3:$E$100,5,FALSE)))</f>
        <v/>
      </c>
      <c r="G364" s="42" t="str">
        <f t="shared" si="92"/>
        <v/>
      </c>
      <c r="H364" s="42" t="str">
        <f t="shared" si="93"/>
        <v/>
      </c>
      <c r="I364" s="44" t="str">
        <f t="shared" si="94"/>
        <v/>
      </c>
      <c r="J364" s="43" t="str">
        <f>IF(B364="","",LOOKUP(B364,'Interes Mora'!$A$3:$E$700))</f>
        <v/>
      </c>
      <c r="K364" s="45" t="str">
        <f t="shared" si="95"/>
        <v/>
      </c>
      <c r="L364" s="45" t="str">
        <f t="shared" si="96"/>
        <v/>
      </c>
    </row>
    <row r="365" spans="1:12" hidden="1" x14ac:dyDescent="0.25">
      <c r="A365" s="40" t="str">
        <f t="shared" si="88"/>
        <v/>
      </c>
      <c r="B365" s="30" t="str">
        <f t="shared" si="89"/>
        <v/>
      </c>
      <c r="C365" s="25">
        <f>IF(B365&gt;$E$7,0,IF(B365="","",VLOOKUP(YEAR(B365),S.M.M.L.V.!$A$2:$B$100,2,FALSE)))</f>
        <v>0</v>
      </c>
      <c r="D365" s="41" t="str">
        <f t="shared" si="90"/>
        <v/>
      </c>
      <c r="E365" s="42" t="str">
        <f t="shared" si="91"/>
        <v/>
      </c>
      <c r="F365" s="98" t="str">
        <f>IF(B365="","",IF($I$7=1,VLOOKUP(YEAR(B365),'% Aportes Salud - Pensión'!$A$3:$E$100,4,FALSE),VLOOKUP(YEAR(B365),'% Aportes Salud - Pensión'!$A$3:$E$100,5,FALSE)))</f>
        <v/>
      </c>
      <c r="G365" s="42" t="str">
        <f t="shared" si="92"/>
        <v/>
      </c>
      <c r="H365" s="42" t="str">
        <f t="shared" si="93"/>
        <v/>
      </c>
      <c r="I365" s="44" t="str">
        <f t="shared" si="94"/>
        <v/>
      </c>
      <c r="J365" s="43" t="str">
        <f>IF(B365="","",LOOKUP(B365,'Interes Mora'!$A$3:$E$700))</f>
        <v/>
      </c>
      <c r="K365" s="45" t="str">
        <f t="shared" si="95"/>
        <v/>
      </c>
      <c r="L365" s="45" t="str">
        <f t="shared" si="96"/>
        <v/>
      </c>
    </row>
    <row r="366" spans="1:12" hidden="1" x14ac:dyDescent="0.25">
      <c r="A366" s="40" t="str">
        <f t="shared" si="88"/>
        <v/>
      </c>
      <c r="B366" s="30" t="str">
        <f t="shared" si="89"/>
        <v/>
      </c>
      <c r="C366" s="25">
        <f>IF(B366&gt;$E$7,0,IF(B366="","",VLOOKUP(YEAR(B366),S.M.M.L.V.!$A$2:$B$100,2,FALSE)))</f>
        <v>0</v>
      </c>
      <c r="D366" s="41" t="str">
        <f t="shared" si="90"/>
        <v/>
      </c>
      <c r="E366" s="42" t="str">
        <f t="shared" si="91"/>
        <v/>
      </c>
      <c r="F366" s="98" t="str">
        <f>IF(B366="","",IF($I$7=1,VLOOKUP(YEAR(B366),'% Aportes Salud - Pensión'!$A$3:$E$100,4,FALSE),VLOOKUP(YEAR(B366),'% Aportes Salud - Pensión'!$A$3:$E$100,5,FALSE)))</f>
        <v/>
      </c>
      <c r="G366" s="42" t="str">
        <f t="shared" si="92"/>
        <v/>
      </c>
      <c r="H366" s="42" t="str">
        <f t="shared" si="93"/>
        <v/>
      </c>
      <c r="I366" s="44" t="str">
        <f t="shared" si="94"/>
        <v/>
      </c>
      <c r="J366" s="43" t="str">
        <f>IF(B366="","",LOOKUP(B366,'Interes Mora'!$A$3:$E$700))</f>
        <v/>
      </c>
      <c r="K366" s="45" t="str">
        <f t="shared" si="95"/>
        <v/>
      </c>
      <c r="L366" s="45" t="str">
        <f t="shared" si="96"/>
        <v/>
      </c>
    </row>
    <row r="367" spans="1:12" hidden="1" x14ac:dyDescent="0.25">
      <c r="A367" s="40" t="str">
        <f t="shared" si="88"/>
        <v/>
      </c>
      <c r="B367" s="30" t="str">
        <f t="shared" si="89"/>
        <v/>
      </c>
      <c r="C367" s="25">
        <f>IF(B367&gt;$E$7,0,IF(B367="","",VLOOKUP(YEAR(B367),S.M.M.L.V.!$A$2:$B$100,2,FALSE)))</f>
        <v>0</v>
      </c>
      <c r="D367" s="41" t="str">
        <f t="shared" si="90"/>
        <v/>
      </c>
      <c r="E367" s="42" t="str">
        <f t="shared" si="91"/>
        <v/>
      </c>
      <c r="F367" s="98" t="str">
        <f>IF(B367="","",IF($I$7=1,VLOOKUP(YEAR(B367),'% Aportes Salud - Pensión'!$A$3:$E$100,4,FALSE),VLOOKUP(YEAR(B367),'% Aportes Salud - Pensión'!$A$3:$E$100,5,FALSE)))</f>
        <v/>
      </c>
      <c r="G367" s="42" t="str">
        <f t="shared" si="92"/>
        <v/>
      </c>
      <c r="H367" s="42" t="str">
        <f t="shared" si="93"/>
        <v/>
      </c>
      <c r="I367" s="44" t="str">
        <f t="shared" si="94"/>
        <v/>
      </c>
      <c r="J367" s="43" t="str">
        <f>IF(B367="","",LOOKUP(B367,'Interes Mora'!$A$3:$E$700))</f>
        <v/>
      </c>
      <c r="K367" s="45" t="str">
        <f t="shared" si="95"/>
        <v/>
      </c>
      <c r="L367" s="45" t="str">
        <f t="shared" si="96"/>
        <v/>
      </c>
    </row>
    <row r="368" spans="1:12" hidden="1" x14ac:dyDescent="0.25">
      <c r="A368" s="40" t="str">
        <f t="shared" si="88"/>
        <v/>
      </c>
      <c r="B368" s="30" t="str">
        <f t="shared" si="89"/>
        <v/>
      </c>
      <c r="C368" s="25">
        <f>IF(B368&gt;$E$7,0,IF(B368="","",VLOOKUP(YEAR(B368),S.M.M.L.V.!$A$2:$B$100,2,FALSE)))</f>
        <v>0</v>
      </c>
      <c r="D368" s="41" t="str">
        <f t="shared" si="90"/>
        <v/>
      </c>
      <c r="E368" s="42" t="str">
        <f t="shared" si="91"/>
        <v/>
      </c>
      <c r="F368" s="98" t="str">
        <f>IF(B368="","",IF($I$7=1,VLOOKUP(YEAR(B368),'% Aportes Salud - Pensión'!$A$3:$E$100,4,FALSE),VLOOKUP(YEAR(B368),'% Aportes Salud - Pensión'!$A$3:$E$100,5,FALSE)))</f>
        <v/>
      </c>
      <c r="G368" s="42" t="str">
        <f t="shared" si="92"/>
        <v/>
      </c>
      <c r="H368" s="42" t="str">
        <f t="shared" si="93"/>
        <v/>
      </c>
      <c r="I368" s="44" t="str">
        <f t="shared" si="94"/>
        <v/>
      </c>
      <c r="J368" s="43" t="str">
        <f>IF(B368="","",LOOKUP(B368,'Interes Mora'!$A$3:$E$700))</f>
        <v/>
      </c>
      <c r="K368" s="45" t="str">
        <f t="shared" si="95"/>
        <v/>
      </c>
      <c r="L368" s="45" t="str">
        <f t="shared" si="96"/>
        <v/>
      </c>
    </row>
    <row r="369" spans="1:12" hidden="1" x14ac:dyDescent="0.25">
      <c r="A369" s="40" t="str">
        <f t="shared" si="88"/>
        <v/>
      </c>
      <c r="B369" s="30" t="str">
        <f t="shared" si="89"/>
        <v/>
      </c>
      <c r="C369" s="25">
        <f>IF(B369&gt;$E$7,0,IF(B369="","",VLOOKUP(YEAR(B369),S.M.M.L.V.!$A$2:$B$100,2,FALSE)))</f>
        <v>0</v>
      </c>
      <c r="D369" s="41" t="str">
        <f t="shared" si="90"/>
        <v/>
      </c>
      <c r="E369" s="42" t="str">
        <f t="shared" si="91"/>
        <v/>
      </c>
      <c r="F369" s="98" t="str">
        <f>IF(B369="","",IF($I$7=1,VLOOKUP(YEAR(B369),'% Aportes Salud - Pensión'!$A$3:$E$100,4,FALSE),VLOOKUP(YEAR(B369),'% Aportes Salud - Pensión'!$A$3:$E$100,5,FALSE)))</f>
        <v/>
      </c>
      <c r="G369" s="42" t="str">
        <f t="shared" si="92"/>
        <v/>
      </c>
      <c r="H369" s="42" t="str">
        <f t="shared" si="93"/>
        <v/>
      </c>
      <c r="I369" s="44" t="str">
        <f t="shared" si="94"/>
        <v/>
      </c>
      <c r="J369" s="43" t="str">
        <f>IF(B369="","",LOOKUP(B369,'Interes Mora'!$A$3:$E$700))</f>
        <v/>
      </c>
      <c r="K369" s="45" t="str">
        <f t="shared" si="95"/>
        <v/>
      </c>
      <c r="L369" s="45" t="str">
        <f t="shared" si="96"/>
        <v/>
      </c>
    </row>
    <row r="370" spans="1:12" hidden="1" x14ac:dyDescent="0.25">
      <c r="A370" s="40" t="str">
        <f t="shared" si="88"/>
        <v/>
      </c>
      <c r="B370" s="30" t="str">
        <f t="shared" si="89"/>
        <v/>
      </c>
      <c r="C370" s="25">
        <f>IF(B370&gt;$E$7,0,IF(B370="","",VLOOKUP(YEAR(B370),S.M.M.L.V.!$A$2:$B$100,2,FALSE)))</f>
        <v>0</v>
      </c>
      <c r="D370" s="41" t="str">
        <f t="shared" si="90"/>
        <v/>
      </c>
      <c r="E370" s="42" t="str">
        <f t="shared" si="91"/>
        <v/>
      </c>
      <c r="F370" s="98" t="str">
        <f>IF(B370="","",IF($I$7=1,VLOOKUP(YEAR(B370),'% Aportes Salud - Pensión'!$A$3:$E$100,4,FALSE),VLOOKUP(YEAR(B370),'% Aportes Salud - Pensión'!$A$3:$E$100,5,FALSE)))</f>
        <v/>
      </c>
      <c r="G370" s="42" t="str">
        <f t="shared" si="92"/>
        <v/>
      </c>
      <c r="H370" s="42" t="str">
        <f t="shared" si="93"/>
        <v/>
      </c>
      <c r="I370" s="44" t="str">
        <f t="shared" si="94"/>
        <v/>
      </c>
      <c r="J370" s="43" t="str">
        <f>IF(B370="","",LOOKUP(B370,'Interes Mora'!$A$3:$E$700))</f>
        <v/>
      </c>
      <c r="K370" s="45" t="str">
        <f t="shared" si="95"/>
        <v/>
      </c>
      <c r="L370" s="45" t="str">
        <f t="shared" si="96"/>
        <v/>
      </c>
    </row>
    <row r="371" spans="1:12" hidden="1" x14ac:dyDescent="0.25">
      <c r="A371" s="40" t="str">
        <f t="shared" si="88"/>
        <v/>
      </c>
      <c r="B371" s="30" t="str">
        <f t="shared" si="89"/>
        <v/>
      </c>
      <c r="C371" s="25">
        <f>IF(B371&gt;$E$7,0,IF(B371="","",VLOOKUP(YEAR(B371),S.M.M.L.V.!$A$2:$B$100,2,FALSE)))</f>
        <v>0</v>
      </c>
      <c r="D371" s="41" t="str">
        <f t="shared" si="90"/>
        <v/>
      </c>
      <c r="E371" s="42" t="str">
        <f t="shared" si="91"/>
        <v/>
      </c>
      <c r="F371" s="98" t="str">
        <f>IF(B371="","",IF($I$7=1,VLOOKUP(YEAR(B371),'% Aportes Salud - Pensión'!$A$3:$E$100,4,FALSE),VLOOKUP(YEAR(B371),'% Aportes Salud - Pensión'!$A$3:$E$100,5,FALSE)))</f>
        <v/>
      </c>
      <c r="G371" s="42" t="str">
        <f t="shared" si="92"/>
        <v/>
      </c>
      <c r="H371" s="42" t="str">
        <f t="shared" si="93"/>
        <v/>
      </c>
      <c r="I371" s="44" t="str">
        <f t="shared" si="94"/>
        <v/>
      </c>
      <c r="J371" s="43" t="str">
        <f>IF(B371="","",LOOKUP(B371,'Interes Mora'!$A$3:$E$700))</f>
        <v/>
      </c>
      <c r="K371" s="45" t="str">
        <f t="shared" si="95"/>
        <v/>
      </c>
      <c r="L371" s="45" t="str">
        <f t="shared" si="96"/>
        <v/>
      </c>
    </row>
    <row r="372" spans="1:12" hidden="1" x14ac:dyDescent="0.25">
      <c r="A372" s="40" t="str">
        <f t="shared" si="88"/>
        <v/>
      </c>
      <c r="B372" s="30" t="str">
        <f t="shared" si="89"/>
        <v/>
      </c>
      <c r="C372" s="25">
        <f>IF(B372&gt;$E$7,0,IF(B372="","",VLOOKUP(YEAR(B372),S.M.M.L.V.!$A$2:$B$100,2,FALSE)))</f>
        <v>0</v>
      </c>
      <c r="D372" s="41" t="str">
        <f t="shared" si="90"/>
        <v/>
      </c>
      <c r="E372" s="42" t="str">
        <f t="shared" si="91"/>
        <v/>
      </c>
      <c r="F372" s="98" t="str">
        <f>IF(B372="","",IF($I$7=1,VLOOKUP(YEAR(B372),'% Aportes Salud - Pensión'!$A$3:$E$100,4,FALSE),VLOOKUP(YEAR(B372),'% Aportes Salud - Pensión'!$A$3:$E$100,5,FALSE)))</f>
        <v/>
      </c>
      <c r="G372" s="42" t="str">
        <f t="shared" si="92"/>
        <v/>
      </c>
      <c r="H372" s="42" t="str">
        <f t="shared" si="93"/>
        <v/>
      </c>
      <c r="I372" s="44" t="str">
        <f t="shared" si="94"/>
        <v/>
      </c>
      <c r="J372" s="43" t="str">
        <f>IF(B372="","",LOOKUP(B372,'Interes Mora'!$A$3:$E$700))</f>
        <v/>
      </c>
      <c r="K372" s="45" t="str">
        <f t="shared" si="95"/>
        <v/>
      </c>
      <c r="L372" s="45" t="str">
        <f t="shared" si="96"/>
        <v/>
      </c>
    </row>
    <row r="373" spans="1:12" hidden="1" x14ac:dyDescent="0.25">
      <c r="A373" s="40" t="str">
        <f t="shared" ref="A373:A383" si="97">IF(B372&lt;$L$7,B372+1,"")</f>
        <v/>
      </c>
      <c r="B373" s="30" t="str">
        <f t="shared" ref="B373:B383" si="98">IF(A373="","",IF(EOMONTH(A373,0)&gt;=$L$7,$L$7,EOMONTH(A373,0)))</f>
        <v/>
      </c>
      <c r="C373" s="25">
        <f>IF(B373&gt;$E$7,0,IF(B373="","",VLOOKUP(YEAR(B373),S.M.M.L.V.!$A$2:$B$100,2,FALSE)))</f>
        <v>0</v>
      </c>
      <c r="D373" s="41" t="str">
        <f t="shared" ref="D373:D383" si="99">IF(B373="","",IF(C373=0,0,IF(YEAR(B373)&lt;1995,(+B373-A373+1),(ROUND(DAYS360((EOMONTH(A373,-1)+1),(IF(EOMONTH(B373,0)=B373,EOMONTH(B373,0),EOMONTH(B373,-1))))/30,0)*30+(IF(EOMONTH(B373,0)=B373,0,DAY(B373))-DAY(A373)))+1)))</f>
        <v/>
      </c>
      <c r="E373" s="42" t="str">
        <f t="shared" ref="E373:E383" si="100">IF(B373="","",+D373*C373/30)</f>
        <v/>
      </c>
      <c r="F373" s="98" t="str">
        <f>IF(B373="","",IF($I$7=1,VLOOKUP(YEAR(B373),'% Aportes Salud - Pensión'!$A$3:$E$100,4,FALSE),VLOOKUP(YEAR(B373),'% Aportes Salud - Pensión'!$A$3:$E$100,5,FALSE)))</f>
        <v/>
      </c>
      <c r="G373" s="42" t="str">
        <f t="shared" ref="G373:G383" si="101">IF(B373="","",+E373*F373)</f>
        <v/>
      </c>
      <c r="H373" s="42" t="str">
        <f t="shared" ref="H373:H383" si="102">IF(B373="","",+G373+H372)</f>
        <v/>
      </c>
      <c r="I373" s="44" t="str">
        <f t="shared" ref="I373:I383" si="103">IF(B373="","",+B373-A373+1)</f>
        <v/>
      </c>
      <c r="J373" s="43" t="str">
        <f>IF(B373="","",LOOKUP(B373,'Interes Mora'!$A$3:$E$700))</f>
        <v/>
      </c>
      <c r="K373" s="45" t="str">
        <f t="shared" ref="K373:K383" si="104">IF(B373="","",+H373*J373*I373/30)</f>
        <v/>
      </c>
      <c r="L373" s="45" t="str">
        <f t="shared" ref="L373:L383" si="105">IF(B373="","",+L372+K373)</f>
        <v/>
      </c>
    </row>
    <row r="374" spans="1:12" hidden="1" x14ac:dyDescent="0.25">
      <c r="A374" s="40" t="str">
        <f t="shared" si="97"/>
        <v/>
      </c>
      <c r="B374" s="30" t="str">
        <f t="shared" si="98"/>
        <v/>
      </c>
      <c r="C374" s="25">
        <f>IF(B374&gt;$E$7,0,IF(B374="","",VLOOKUP(YEAR(B374),S.M.M.L.V.!$A$2:$B$100,2,FALSE)))</f>
        <v>0</v>
      </c>
      <c r="D374" s="41" t="str">
        <f t="shared" si="99"/>
        <v/>
      </c>
      <c r="E374" s="42" t="str">
        <f t="shared" si="100"/>
        <v/>
      </c>
      <c r="F374" s="98" t="str">
        <f>IF(B374="","",IF($I$7=1,VLOOKUP(YEAR(B374),'% Aportes Salud - Pensión'!$A$3:$E$100,4,FALSE),VLOOKUP(YEAR(B374),'% Aportes Salud - Pensión'!$A$3:$E$100,5,FALSE)))</f>
        <v/>
      </c>
      <c r="G374" s="42" t="str">
        <f t="shared" si="101"/>
        <v/>
      </c>
      <c r="H374" s="42" t="str">
        <f t="shared" si="102"/>
        <v/>
      </c>
      <c r="I374" s="44" t="str">
        <f t="shared" si="103"/>
        <v/>
      </c>
      <c r="J374" s="43" t="str">
        <f>IF(B374="","",LOOKUP(B374,'Interes Mora'!$A$3:$E$700))</f>
        <v/>
      </c>
      <c r="K374" s="45" t="str">
        <f t="shared" si="104"/>
        <v/>
      </c>
      <c r="L374" s="45" t="str">
        <f t="shared" si="105"/>
        <v/>
      </c>
    </row>
    <row r="375" spans="1:12" hidden="1" x14ac:dyDescent="0.25">
      <c r="A375" s="40" t="str">
        <f t="shared" si="97"/>
        <v/>
      </c>
      <c r="B375" s="30" t="str">
        <f t="shared" si="98"/>
        <v/>
      </c>
      <c r="C375" s="25">
        <f>IF(B375&gt;$E$7,0,IF(B375="","",VLOOKUP(YEAR(B375),S.M.M.L.V.!$A$2:$B$100,2,FALSE)))</f>
        <v>0</v>
      </c>
      <c r="D375" s="41" t="str">
        <f t="shared" si="99"/>
        <v/>
      </c>
      <c r="E375" s="42" t="str">
        <f t="shared" si="100"/>
        <v/>
      </c>
      <c r="F375" s="98" t="str">
        <f>IF(B375="","",IF($I$7=1,VLOOKUP(YEAR(B375),'% Aportes Salud - Pensión'!$A$3:$E$100,4,FALSE),VLOOKUP(YEAR(B375),'% Aportes Salud - Pensión'!$A$3:$E$100,5,FALSE)))</f>
        <v/>
      </c>
      <c r="G375" s="42" t="str">
        <f t="shared" si="101"/>
        <v/>
      </c>
      <c r="H375" s="42" t="str">
        <f t="shared" si="102"/>
        <v/>
      </c>
      <c r="I375" s="44" t="str">
        <f t="shared" si="103"/>
        <v/>
      </c>
      <c r="J375" s="43" t="str">
        <f>IF(B375="","",LOOKUP(B375,'Interes Mora'!$A$3:$E$700))</f>
        <v/>
      </c>
      <c r="K375" s="45" t="str">
        <f t="shared" si="104"/>
        <v/>
      </c>
      <c r="L375" s="45" t="str">
        <f t="shared" si="105"/>
        <v/>
      </c>
    </row>
    <row r="376" spans="1:12" hidden="1" x14ac:dyDescent="0.25">
      <c r="A376" s="40" t="str">
        <f t="shared" si="97"/>
        <v/>
      </c>
      <c r="B376" s="30" t="str">
        <f t="shared" si="98"/>
        <v/>
      </c>
      <c r="C376" s="25">
        <f>IF(B376&gt;$E$7,0,IF(B376="","",VLOOKUP(YEAR(B376),S.M.M.L.V.!$A$2:$B$100,2,FALSE)))</f>
        <v>0</v>
      </c>
      <c r="D376" s="41" t="str">
        <f t="shared" si="99"/>
        <v/>
      </c>
      <c r="E376" s="42" t="str">
        <f t="shared" si="100"/>
        <v/>
      </c>
      <c r="F376" s="98" t="str">
        <f>IF(B376="","",IF($I$7=1,VLOOKUP(YEAR(B376),'% Aportes Salud - Pensión'!$A$3:$E$100,4,FALSE),VLOOKUP(YEAR(B376),'% Aportes Salud - Pensión'!$A$3:$E$100,5,FALSE)))</f>
        <v/>
      </c>
      <c r="G376" s="42" t="str">
        <f t="shared" si="101"/>
        <v/>
      </c>
      <c r="H376" s="42" t="str">
        <f t="shared" si="102"/>
        <v/>
      </c>
      <c r="I376" s="44" t="str">
        <f t="shared" si="103"/>
        <v/>
      </c>
      <c r="J376" s="43" t="str">
        <f>IF(B376="","",LOOKUP(B376,'Interes Mora'!$A$3:$E$700))</f>
        <v/>
      </c>
      <c r="K376" s="45" t="str">
        <f t="shared" si="104"/>
        <v/>
      </c>
      <c r="L376" s="45" t="str">
        <f t="shared" si="105"/>
        <v/>
      </c>
    </row>
    <row r="377" spans="1:12" hidden="1" x14ac:dyDescent="0.25">
      <c r="A377" s="40" t="str">
        <f t="shared" si="97"/>
        <v/>
      </c>
      <c r="B377" s="30" t="str">
        <f t="shared" si="98"/>
        <v/>
      </c>
      <c r="C377" s="25">
        <f>IF(B377&gt;$E$7,0,IF(B377="","",VLOOKUP(YEAR(B377),S.M.M.L.V.!$A$2:$B$100,2,FALSE)))</f>
        <v>0</v>
      </c>
      <c r="D377" s="41" t="str">
        <f t="shared" si="99"/>
        <v/>
      </c>
      <c r="E377" s="42" t="str">
        <f t="shared" si="100"/>
        <v/>
      </c>
      <c r="F377" s="98" t="str">
        <f>IF(B377="","",IF($I$7=1,VLOOKUP(YEAR(B377),'% Aportes Salud - Pensión'!$A$3:$E$100,4,FALSE),VLOOKUP(YEAR(B377),'% Aportes Salud - Pensión'!$A$3:$E$100,5,FALSE)))</f>
        <v/>
      </c>
      <c r="G377" s="42" t="str">
        <f t="shared" si="101"/>
        <v/>
      </c>
      <c r="H377" s="42" t="str">
        <f t="shared" si="102"/>
        <v/>
      </c>
      <c r="I377" s="44" t="str">
        <f t="shared" si="103"/>
        <v/>
      </c>
      <c r="J377" s="43" t="str">
        <f>IF(B377="","",LOOKUP(B377,'Interes Mora'!$A$3:$E$700))</f>
        <v/>
      </c>
      <c r="K377" s="45" t="str">
        <f t="shared" si="104"/>
        <v/>
      </c>
      <c r="L377" s="45" t="str">
        <f t="shared" si="105"/>
        <v/>
      </c>
    </row>
    <row r="378" spans="1:12" hidden="1" x14ac:dyDescent="0.25">
      <c r="A378" s="40" t="str">
        <f t="shared" si="97"/>
        <v/>
      </c>
      <c r="B378" s="30" t="str">
        <f t="shared" si="98"/>
        <v/>
      </c>
      <c r="C378" s="25">
        <f>IF(B378&gt;$E$7,0,IF(B378="","",VLOOKUP(YEAR(B378),S.M.M.L.V.!$A$2:$B$100,2,FALSE)))</f>
        <v>0</v>
      </c>
      <c r="D378" s="41" t="str">
        <f t="shared" si="99"/>
        <v/>
      </c>
      <c r="E378" s="42" t="str">
        <f t="shared" si="100"/>
        <v/>
      </c>
      <c r="F378" s="98" t="str">
        <f>IF(B378="","",IF($I$7=1,VLOOKUP(YEAR(B378),'% Aportes Salud - Pensión'!$A$3:$E$100,4,FALSE),VLOOKUP(YEAR(B378),'% Aportes Salud - Pensión'!$A$3:$E$100,5,FALSE)))</f>
        <v/>
      </c>
      <c r="G378" s="42" t="str">
        <f t="shared" si="101"/>
        <v/>
      </c>
      <c r="H378" s="42" t="str">
        <f t="shared" si="102"/>
        <v/>
      </c>
      <c r="I378" s="44" t="str">
        <f t="shared" si="103"/>
        <v/>
      </c>
      <c r="J378" s="43" t="str">
        <f>IF(B378="","",LOOKUP(B378,'Interes Mora'!$A$3:$E$700))</f>
        <v/>
      </c>
      <c r="K378" s="45" t="str">
        <f t="shared" si="104"/>
        <v/>
      </c>
      <c r="L378" s="45" t="str">
        <f t="shared" si="105"/>
        <v/>
      </c>
    </row>
    <row r="379" spans="1:12" hidden="1" x14ac:dyDescent="0.25">
      <c r="A379" s="40" t="str">
        <f t="shared" si="97"/>
        <v/>
      </c>
      <c r="B379" s="30" t="str">
        <f t="shared" si="98"/>
        <v/>
      </c>
      <c r="C379" s="25">
        <f>IF(B379&gt;$E$7,0,IF(B379="","",VLOOKUP(YEAR(B379),S.M.M.L.V.!$A$2:$B$100,2,FALSE)))</f>
        <v>0</v>
      </c>
      <c r="D379" s="41" t="str">
        <f t="shared" si="99"/>
        <v/>
      </c>
      <c r="E379" s="42" t="str">
        <f t="shared" si="100"/>
        <v/>
      </c>
      <c r="F379" s="98" t="str">
        <f>IF(B379="","",IF($I$7=1,VLOOKUP(YEAR(B379),'% Aportes Salud - Pensión'!$A$3:$E$100,4,FALSE),VLOOKUP(YEAR(B379),'% Aportes Salud - Pensión'!$A$3:$E$100,5,FALSE)))</f>
        <v/>
      </c>
      <c r="G379" s="42" t="str">
        <f t="shared" si="101"/>
        <v/>
      </c>
      <c r="H379" s="42" t="str">
        <f t="shared" si="102"/>
        <v/>
      </c>
      <c r="I379" s="44" t="str">
        <f t="shared" si="103"/>
        <v/>
      </c>
      <c r="J379" s="43" t="str">
        <f>IF(B379="","",LOOKUP(B379,'Interes Mora'!$A$3:$E$700))</f>
        <v/>
      </c>
      <c r="K379" s="45" t="str">
        <f t="shared" si="104"/>
        <v/>
      </c>
      <c r="L379" s="45" t="str">
        <f t="shared" si="105"/>
        <v/>
      </c>
    </row>
    <row r="380" spans="1:12" hidden="1" x14ac:dyDescent="0.25">
      <c r="A380" s="40" t="str">
        <f t="shared" si="97"/>
        <v/>
      </c>
      <c r="B380" s="30" t="str">
        <f t="shared" si="98"/>
        <v/>
      </c>
      <c r="C380" s="25">
        <f>IF(B380&gt;$E$7,0,IF(B380="","",VLOOKUP(YEAR(B380),S.M.M.L.V.!$A$2:$B$100,2,FALSE)))</f>
        <v>0</v>
      </c>
      <c r="D380" s="41" t="str">
        <f t="shared" si="99"/>
        <v/>
      </c>
      <c r="E380" s="42" t="str">
        <f t="shared" si="100"/>
        <v/>
      </c>
      <c r="F380" s="98" t="str">
        <f>IF(B380="","",IF($I$7=1,VLOOKUP(YEAR(B380),'% Aportes Salud - Pensión'!$A$3:$E$100,4,FALSE),VLOOKUP(YEAR(B380),'% Aportes Salud - Pensión'!$A$3:$E$100,5,FALSE)))</f>
        <v/>
      </c>
      <c r="G380" s="42" t="str">
        <f t="shared" si="101"/>
        <v/>
      </c>
      <c r="H380" s="42" t="str">
        <f t="shared" si="102"/>
        <v/>
      </c>
      <c r="I380" s="44" t="str">
        <f t="shared" si="103"/>
        <v/>
      </c>
      <c r="J380" s="43" t="str">
        <f>IF(B380="","",LOOKUP(B380,'Interes Mora'!$A$3:$E$700))</f>
        <v/>
      </c>
      <c r="K380" s="45" t="str">
        <f t="shared" si="104"/>
        <v/>
      </c>
      <c r="L380" s="45" t="str">
        <f t="shared" si="105"/>
        <v/>
      </c>
    </row>
    <row r="381" spans="1:12" hidden="1" x14ac:dyDescent="0.25">
      <c r="A381" s="40" t="str">
        <f t="shared" si="97"/>
        <v/>
      </c>
      <c r="B381" s="30" t="str">
        <f t="shared" si="98"/>
        <v/>
      </c>
      <c r="C381" s="25">
        <f>IF(B381&gt;$E$7,0,IF(B381="","",VLOOKUP(YEAR(B381),S.M.M.L.V.!$A$2:$B$100,2,FALSE)))</f>
        <v>0</v>
      </c>
      <c r="D381" s="41" t="str">
        <f t="shared" si="99"/>
        <v/>
      </c>
      <c r="E381" s="42" t="str">
        <f t="shared" si="100"/>
        <v/>
      </c>
      <c r="F381" s="98" t="str">
        <f>IF(B381="","",IF($I$7=1,VLOOKUP(YEAR(B381),'% Aportes Salud - Pensión'!$A$3:$E$100,4,FALSE),VLOOKUP(YEAR(B381),'% Aportes Salud - Pensión'!$A$3:$E$100,5,FALSE)))</f>
        <v/>
      </c>
      <c r="G381" s="42" t="str">
        <f t="shared" si="101"/>
        <v/>
      </c>
      <c r="H381" s="42" t="str">
        <f t="shared" si="102"/>
        <v/>
      </c>
      <c r="I381" s="44" t="str">
        <f t="shared" si="103"/>
        <v/>
      </c>
      <c r="J381" s="43" t="str">
        <f>IF(B381="","",LOOKUP(B381,'Interes Mora'!$A$3:$E$700))</f>
        <v/>
      </c>
      <c r="K381" s="45" t="str">
        <f t="shared" si="104"/>
        <v/>
      </c>
      <c r="L381" s="45" t="str">
        <f t="shared" si="105"/>
        <v/>
      </c>
    </row>
    <row r="382" spans="1:12" hidden="1" x14ac:dyDescent="0.25">
      <c r="A382" s="40" t="str">
        <f t="shared" si="97"/>
        <v/>
      </c>
      <c r="B382" s="30" t="str">
        <f t="shared" si="98"/>
        <v/>
      </c>
      <c r="C382" s="25">
        <f>IF(B382&gt;$E$7,0,IF(B382="","",VLOOKUP(YEAR(B382),S.M.M.L.V.!$A$2:$B$100,2,FALSE)))</f>
        <v>0</v>
      </c>
      <c r="D382" s="41" t="str">
        <f t="shared" si="99"/>
        <v/>
      </c>
      <c r="E382" s="42" t="str">
        <f t="shared" si="100"/>
        <v/>
      </c>
      <c r="F382" s="98" t="str">
        <f>IF(B382="","",IF($I$7=1,VLOOKUP(YEAR(B382),'% Aportes Salud - Pensión'!$A$3:$E$100,4,FALSE),VLOOKUP(YEAR(B382),'% Aportes Salud - Pensión'!$A$3:$E$100,5,FALSE)))</f>
        <v/>
      </c>
      <c r="G382" s="42" t="str">
        <f t="shared" si="101"/>
        <v/>
      </c>
      <c r="H382" s="42" t="str">
        <f t="shared" si="102"/>
        <v/>
      </c>
      <c r="I382" s="44" t="str">
        <f t="shared" si="103"/>
        <v/>
      </c>
      <c r="J382" s="43" t="str">
        <f>IF(B382="","",LOOKUP(B382,'Interes Mora'!$A$3:$E$700))</f>
        <v/>
      </c>
      <c r="K382" s="45" t="str">
        <f t="shared" si="104"/>
        <v/>
      </c>
      <c r="L382" s="45" t="str">
        <f t="shared" si="105"/>
        <v/>
      </c>
    </row>
    <row r="383" spans="1:12" hidden="1" x14ac:dyDescent="0.25">
      <c r="A383" s="40" t="str">
        <f t="shared" si="97"/>
        <v/>
      </c>
      <c r="B383" s="30" t="str">
        <f t="shared" si="98"/>
        <v/>
      </c>
      <c r="C383" s="25">
        <f>IF(B383&gt;$E$7,0,IF(B383="","",VLOOKUP(YEAR(B383),S.M.M.L.V.!$A$2:$B$100,2,FALSE)))</f>
        <v>0</v>
      </c>
      <c r="D383" s="41" t="str">
        <f t="shared" si="99"/>
        <v/>
      </c>
      <c r="E383" s="42" t="str">
        <f t="shared" si="100"/>
        <v/>
      </c>
      <c r="F383" s="98" t="str">
        <f>IF(B383="","",IF($I$7=1,VLOOKUP(YEAR(B383),'% Aportes Salud - Pensión'!$A$3:$E$100,4,FALSE),VLOOKUP(YEAR(B383),'% Aportes Salud - Pensión'!$A$3:$E$100,5,FALSE)))</f>
        <v/>
      </c>
      <c r="G383" s="42" t="str">
        <f t="shared" si="101"/>
        <v/>
      </c>
      <c r="H383" s="42" t="str">
        <f t="shared" si="102"/>
        <v/>
      </c>
      <c r="I383" s="44" t="str">
        <f t="shared" si="103"/>
        <v/>
      </c>
      <c r="J383" s="43" t="str">
        <f>IF(B383="","",LOOKUP(B383,'Interes Mora'!$A$3:$E$700))</f>
        <v/>
      </c>
      <c r="K383" s="45" t="str">
        <f t="shared" si="104"/>
        <v/>
      </c>
      <c r="L383" s="45" t="str">
        <f t="shared" si="105"/>
        <v/>
      </c>
    </row>
    <row r="384" spans="1:12" ht="15.75" x14ac:dyDescent="0.25">
      <c r="A384" s="118" t="s">
        <v>53</v>
      </c>
      <c r="B384" s="119"/>
      <c r="C384" s="119"/>
      <c r="D384" s="119"/>
      <c r="E384" s="120"/>
      <c r="F384" s="119"/>
      <c r="G384" s="121">
        <f>SUM(G13:G116)</f>
        <v>8985600</v>
      </c>
      <c r="H384" s="119"/>
      <c r="I384" s="119"/>
      <c r="J384" s="119"/>
      <c r="K384" s="121">
        <f>SUM(K13:K116)</f>
        <v>16168255.029640101</v>
      </c>
    </row>
    <row r="391" spans="1:3" x14ac:dyDescent="0.25">
      <c r="A391" s="27" t="s">
        <v>228</v>
      </c>
    </row>
    <row r="394" spans="1:3" ht="23.25" x14ac:dyDescent="0.25">
      <c r="A394" s="142" t="s">
        <v>116</v>
      </c>
      <c r="B394" s="142"/>
      <c r="C394" s="142"/>
    </row>
    <row r="395" spans="1:3" ht="23.25" x14ac:dyDescent="0.25">
      <c r="A395" s="143" t="s">
        <v>56</v>
      </c>
      <c r="B395" s="143"/>
      <c r="C395" s="143"/>
    </row>
  </sheetData>
  <mergeCells count="32">
    <mergeCell ref="C5:F5"/>
    <mergeCell ref="A1:L1"/>
    <mergeCell ref="A3:L3"/>
    <mergeCell ref="A4:B4"/>
    <mergeCell ref="G4:H4"/>
    <mergeCell ref="I4:L4"/>
    <mergeCell ref="A2:L2"/>
    <mergeCell ref="C4:F4"/>
    <mergeCell ref="A5:B5"/>
    <mergeCell ref="G5:H5"/>
    <mergeCell ref="I5:L5"/>
    <mergeCell ref="A6:L6"/>
    <mergeCell ref="A9:L9"/>
    <mergeCell ref="A10:L10"/>
    <mergeCell ref="G8:H8"/>
    <mergeCell ref="C8:D8"/>
    <mergeCell ref="I7:I8"/>
    <mergeCell ref="A7:B7"/>
    <mergeCell ref="J7:K7"/>
    <mergeCell ref="G7:H7"/>
    <mergeCell ref="L11:L12"/>
    <mergeCell ref="A8:B8"/>
    <mergeCell ref="J8:K8"/>
    <mergeCell ref="A11:B11"/>
    <mergeCell ref="C11:C12"/>
    <mergeCell ref="D11:D12"/>
    <mergeCell ref="E11:E12"/>
    <mergeCell ref="F11:F12"/>
    <mergeCell ref="G11:G12"/>
    <mergeCell ref="H11:H12"/>
    <mergeCell ref="J11:J12"/>
    <mergeCell ref="K11:K12"/>
  </mergeCells>
  <pageMargins left="0.78740157480314965" right="0.39370078740157483" top="1.1811023622047245" bottom="0.78740157480314965" header="0.39370078740157483" footer="0.39370078740157483"/>
  <pageSetup paperSize="14" scale="57" fitToHeight="10" orientation="portrait" horizontalDpi="4294967294" r:id="rId1"/>
  <headerFooter>
    <oddHeader>&amp;L&amp;F&amp;R&amp;D</oddHeader>
    <oddFooter>&amp;R&amp;P de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6"/>
  <sheetViews>
    <sheetView workbookViewId="0">
      <selection activeCell="A117" sqref="A117:XFD130"/>
    </sheetView>
  </sheetViews>
  <sheetFormatPr baseColWidth="10" defaultColWidth="11.42578125" defaultRowHeight="15" x14ac:dyDescent="0.25"/>
  <cols>
    <col min="1" max="2" width="11.42578125" style="8"/>
    <col min="3" max="3" width="13.85546875" style="8" customWidth="1"/>
    <col min="4" max="4" width="11.42578125" style="8" customWidth="1"/>
    <col min="5" max="5" width="13" style="39" customWidth="1"/>
    <col min="6" max="6" width="17" style="8" customWidth="1"/>
    <col min="7" max="7" width="14.28515625" style="39" customWidth="1"/>
    <col min="8" max="8" width="13.5703125" style="8" customWidth="1"/>
    <col min="9" max="9" width="6.42578125" style="8" customWidth="1"/>
    <col min="10" max="10" width="9.42578125" style="8" customWidth="1"/>
    <col min="11" max="11" width="14.7109375" style="8" customWidth="1"/>
    <col min="12" max="12" width="16.85546875" style="8" customWidth="1"/>
    <col min="13" max="13" width="14.140625" style="8" bestFit="1" customWidth="1"/>
    <col min="14" max="16384" width="11.42578125" style="8"/>
  </cols>
  <sheetData>
    <row r="1" spans="1:13" ht="15.75" thickBot="1" x14ac:dyDescent="0.3">
      <c r="A1" s="259"/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</row>
    <row r="2" spans="1:13" ht="28.5" x14ac:dyDescent="0.25">
      <c r="A2" s="255" t="s">
        <v>114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7"/>
    </row>
    <row r="3" spans="1:13" ht="15.75" x14ac:dyDescent="0.25">
      <c r="A3" s="237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9"/>
    </row>
    <row r="4" spans="1:13" ht="16.5" thickBot="1" x14ac:dyDescent="0.3">
      <c r="A4" s="237" t="s">
        <v>113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9"/>
    </row>
    <row r="5" spans="1:13" ht="20.45" customHeight="1" x14ac:dyDescent="0.25">
      <c r="A5" s="240" t="s">
        <v>49</v>
      </c>
      <c r="B5" s="241"/>
      <c r="C5" s="246" t="str">
        <f>+'APORTES IMPAGOS PENSION'!C4:F4</f>
        <v>05088-31-05-001-2019-00022-01</v>
      </c>
      <c r="D5" s="247"/>
      <c r="E5" s="247"/>
      <c r="F5" s="248"/>
      <c r="G5" s="242" t="s">
        <v>59</v>
      </c>
      <c r="H5" s="241"/>
      <c r="I5" s="243" t="s">
        <v>227</v>
      </c>
      <c r="J5" s="244"/>
      <c r="K5" s="244"/>
      <c r="L5" s="245"/>
    </row>
    <row r="6" spans="1:13" ht="36" customHeight="1" thickBot="1" x14ac:dyDescent="0.3">
      <c r="A6" s="249" t="s">
        <v>50</v>
      </c>
      <c r="B6" s="250"/>
      <c r="C6" s="231" t="str">
        <f>+'APORTES IMPAGOS PENSION'!C5:F5</f>
        <v>CINDY ESTEFANIA CORREA MANCO</v>
      </c>
      <c r="D6" s="232"/>
      <c r="E6" s="232"/>
      <c r="F6" s="233"/>
      <c r="G6" s="251" t="s">
        <v>51</v>
      </c>
      <c r="H6" s="250"/>
      <c r="I6" s="252" t="str">
        <f>+'APORTES IMPAGOS PENSION'!I5:L5</f>
        <v>EVER DUQUE MONTOYA Y OTRO</v>
      </c>
      <c r="J6" s="253"/>
      <c r="K6" s="253"/>
      <c r="L6" s="254"/>
    </row>
    <row r="7" spans="1:13" ht="15.75" thickBot="1" x14ac:dyDescent="0.3">
      <c r="A7" s="214"/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</row>
    <row r="8" spans="1:13" ht="16.5" thickBot="1" x14ac:dyDescent="0.3">
      <c r="A8" s="225" t="s">
        <v>69</v>
      </c>
      <c r="B8" s="226"/>
      <c r="C8" s="113">
        <f>+'APORTES IMPAGOS PENSION'!C7</f>
        <v>43031</v>
      </c>
      <c r="D8" s="114" t="s">
        <v>64</v>
      </c>
      <c r="E8" s="115">
        <f>+'APORTES IMPAGOS PENSION'!E7</f>
        <v>43230</v>
      </c>
      <c r="F8" s="116"/>
      <c r="G8" s="229" t="s">
        <v>111</v>
      </c>
      <c r="H8" s="230"/>
      <c r="I8" s="223">
        <v>2</v>
      </c>
      <c r="J8" s="227" t="s">
        <v>70</v>
      </c>
      <c r="K8" s="228"/>
      <c r="L8" s="117">
        <f>+'APORTES IMPAGOS PENSION'!L7</f>
        <v>45058</v>
      </c>
    </row>
    <row r="9" spans="1:13" ht="18" thickBot="1" x14ac:dyDescent="0.3">
      <c r="A9" s="198" t="s">
        <v>71</v>
      </c>
      <c r="B9" s="199"/>
      <c r="C9" s="221">
        <f>+G385</f>
        <v>7132500</v>
      </c>
      <c r="D9" s="222"/>
      <c r="E9" s="141" t="s">
        <v>72</v>
      </c>
      <c r="F9" s="108">
        <f>+K385</f>
        <v>12778389.063759916</v>
      </c>
      <c r="G9" s="219" t="s">
        <v>112</v>
      </c>
      <c r="H9" s="220"/>
      <c r="I9" s="224"/>
      <c r="J9" s="200" t="s">
        <v>73</v>
      </c>
      <c r="K9" s="201"/>
      <c r="L9" s="108">
        <f>+C9+F9</f>
        <v>19910889.063759916</v>
      </c>
    </row>
    <row r="10" spans="1:13" ht="19.5" customHeight="1" thickBot="1" x14ac:dyDescent="0.3">
      <c r="A10" s="215">
        <v>1</v>
      </c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</row>
    <row r="11" spans="1:13" ht="16.5" thickBot="1" x14ac:dyDescent="0.3">
      <c r="A11" s="216" t="str">
        <f>IF(I8=1,"LIQUIDACION INTERESES MORATORIOS DE COTIZACIONES DE PENSION IMPAGAS","LIQUIDACION INTERESES MORATORIOS DE COTIZACIONES DE SALUD IMPAGAS")</f>
        <v>LIQUIDACION INTERESES MORATORIOS DE COTIZACIONES DE SALUD IMPAGAS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  <c r="L11" s="218"/>
    </row>
    <row r="12" spans="1:13" x14ac:dyDescent="0.25">
      <c r="A12" s="202" t="s">
        <v>60</v>
      </c>
      <c r="B12" s="203"/>
      <c r="C12" s="204" t="s">
        <v>54</v>
      </c>
      <c r="D12" s="206" t="s">
        <v>74</v>
      </c>
      <c r="E12" s="208" t="s">
        <v>75</v>
      </c>
      <c r="F12" s="210" t="s">
        <v>109</v>
      </c>
      <c r="G12" s="208" t="s">
        <v>110</v>
      </c>
      <c r="H12" s="210" t="s">
        <v>76</v>
      </c>
      <c r="I12" s="109" t="s">
        <v>77</v>
      </c>
      <c r="J12" s="212" t="s">
        <v>78</v>
      </c>
      <c r="K12" s="196" t="s">
        <v>79</v>
      </c>
      <c r="L12" s="196" t="s">
        <v>80</v>
      </c>
    </row>
    <row r="13" spans="1:13" ht="15.75" thickBot="1" x14ac:dyDescent="0.3">
      <c r="A13" s="110" t="s">
        <v>61</v>
      </c>
      <c r="B13" s="111" t="s">
        <v>62</v>
      </c>
      <c r="C13" s="205"/>
      <c r="D13" s="207"/>
      <c r="E13" s="209"/>
      <c r="F13" s="211"/>
      <c r="G13" s="209"/>
      <c r="H13" s="211"/>
      <c r="I13" s="112" t="s">
        <v>81</v>
      </c>
      <c r="J13" s="213"/>
      <c r="K13" s="197"/>
      <c r="L13" s="197"/>
    </row>
    <row r="14" spans="1:13" x14ac:dyDescent="0.25">
      <c r="A14" s="144">
        <f>+C8</f>
        <v>43031</v>
      </c>
      <c r="B14" s="40">
        <f t="shared" ref="B14:B77" si="0">IF(A14="","",IF(EOMONTH(A14,0)&gt;=$L$8,$L$8,EOMONTH(A14,0)))</f>
        <v>43039</v>
      </c>
      <c r="C14" s="25">
        <v>1350000</v>
      </c>
      <c r="D14" s="96">
        <f>IF(B14="","",IF(C14=0,0,IF(YEAR(B14)&lt;1995,(+B14-A14+1),(ROUND(DAYS360((EOMONTH(A14,-1)+1),(IF(EOMONTH(B14,0)=B14,EOMONTH(B14,0),EOMONTH(B14,-1))))/30,0)*30+(IF(EOMONTH(B14,0)=B14,0,DAY(B14))-DAY(A14)))+1)))</f>
        <v>8</v>
      </c>
      <c r="E14" s="42">
        <f t="shared" ref="E14:E77" si="1">IF(B14="","",+D14*C14/30)</f>
        <v>360000</v>
      </c>
      <c r="F14" s="98">
        <f>IF(B14="","",IF($I$8=1,VLOOKUP(YEAR(B14),'% Aportes Salud - Pensión'!$A$3:$E$100,4,FALSE),VLOOKUP(YEAR(B14),'% Aportes Salud - Pensión'!$A$3:$E$100,5,FALSE)))</f>
        <v>0.125</v>
      </c>
      <c r="G14" s="97">
        <f>IF(B14="","",+E14*F14)</f>
        <v>45000</v>
      </c>
      <c r="H14" s="97">
        <f>IF(B14="","",+G14)</f>
        <v>45000</v>
      </c>
      <c r="I14" s="99">
        <f>IF(B14="","",+B14-A14+1)</f>
        <v>9</v>
      </c>
      <c r="J14" s="98">
        <f>IF(B14="","",LOOKUP(B14,'Interes Mora'!$A$3:$E$700))</f>
        <v>2.3227846316473233E-2</v>
      </c>
      <c r="K14" s="100">
        <f>IF(B14="","",+H14*J14*I14/30)</f>
        <v>313.57592527238864</v>
      </c>
      <c r="L14" s="100">
        <f>IF(B14="","",+K14)</f>
        <v>313.57592527238864</v>
      </c>
    </row>
    <row r="15" spans="1:13" x14ac:dyDescent="0.25">
      <c r="A15" s="40">
        <f>IF(B14&lt;$L$8,B14+1,"")</f>
        <v>43040</v>
      </c>
      <c r="B15" s="40">
        <f t="shared" si="0"/>
        <v>43069</v>
      </c>
      <c r="C15" s="25">
        <v>1350000</v>
      </c>
      <c r="D15" s="41">
        <f t="shared" ref="D15:D78" si="2">IF(B15="","",IF(C15=0,0,IF(YEAR(B15)&lt;1995,(+B15-A15+1),(ROUND(DAYS360((EOMONTH(A15,-1)+1),(IF(EOMONTH(B15,0)=B15,EOMONTH(B15,0),EOMONTH(B15,-1))))/30,0)*30+(IF(EOMONTH(B15,0)=B15,0,DAY(B15))-DAY(A15)))+1)))</f>
        <v>30</v>
      </c>
      <c r="E15" s="42">
        <f t="shared" si="1"/>
        <v>1350000</v>
      </c>
      <c r="F15" s="98">
        <f>IF(B15="","",IF($I$8=1,VLOOKUP(YEAR(B15),'% Aportes Salud - Pensión'!$A$3:$E$100,4,FALSE),VLOOKUP(YEAR(B15),'% Aportes Salud - Pensión'!$A$3:$E$100,5,FALSE)))</f>
        <v>0.125</v>
      </c>
      <c r="G15" s="42">
        <f t="shared" ref="G15:G78" si="3">IF(B15="","",+E15*F15)</f>
        <v>168750</v>
      </c>
      <c r="H15" s="42">
        <f>IF(B15="","",+G15+H14)</f>
        <v>213750</v>
      </c>
      <c r="I15" s="44">
        <f t="shared" ref="I15:I78" si="4">IF(B15="","",+B15-A15+1)</f>
        <v>30</v>
      </c>
      <c r="J15" s="43">
        <f>IF(B15="","",LOOKUP(B15,'Interes Mora'!$A$3:$E$700))</f>
        <v>2.3043175271197036E-2</v>
      </c>
      <c r="K15" s="45">
        <f t="shared" ref="K15:K78" si="5">IF(B15="","",+H15*J15*I15/30)</f>
        <v>4925.4787142183668</v>
      </c>
      <c r="L15" s="45">
        <f>IF(B15="","",+L14+K15)</f>
        <v>5239.0546394907551</v>
      </c>
      <c r="M15" s="46"/>
    </row>
    <row r="16" spans="1:13" x14ac:dyDescent="0.25">
      <c r="A16" s="40">
        <f t="shared" ref="A16:A79" si="6">IF(B15&lt;$L$8,B15+1,"")</f>
        <v>43070</v>
      </c>
      <c r="B16" s="40">
        <f t="shared" si="0"/>
        <v>43100</v>
      </c>
      <c r="C16" s="25">
        <v>1350000</v>
      </c>
      <c r="D16" s="41">
        <f t="shared" si="2"/>
        <v>30</v>
      </c>
      <c r="E16" s="42">
        <f t="shared" si="1"/>
        <v>1350000</v>
      </c>
      <c r="F16" s="98">
        <f>IF(B16="","",IF($I$8=1,VLOOKUP(YEAR(B16),'% Aportes Salud - Pensión'!$A$3:$E$100,4,FALSE),VLOOKUP(YEAR(B16),'% Aportes Salud - Pensión'!$A$3:$E$100,5,FALSE)))</f>
        <v>0.125</v>
      </c>
      <c r="G16" s="42">
        <f t="shared" si="3"/>
        <v>168750</v>
      </c>
      <c r="H16" s="42">
        <f t="shared" ref="H16:H79" si="7">IF(B16="","",+G16+H15)</f>
        <v>382500</v>
      </c>
      <c r="I16" s="44">
        <f t="shared" si="4"/>
        <v>31</v>
      </c>
      <c r="J16" s="43">
        <f>IF(B16="","",LOOKUP(B16,'Interes Mora'!$A$3:$E$700))</f>
        <v>2.2858136808515228E-2</v>
      </c>
      <c r="K16" s="45">
        <f t="shared" si="5"/>
        <v>9034.6785735656449</v>
      </c>
      <c r="L16" s="45">
        <f t="shared" ref="L16:L79" si="8">IF(B16="","",+L15+K16)</f>
        <v>14273.733213056399</v>
      </c>
      <c r="M16" s="46"/>
    </row>
    <row r="17" spans="1:12" x14ac:dyDescent="0.25">
      <c r="A17" s="40">
        <f t="shared" si="6"/>
        <v>43101</v>
      </c>
      <c r="B17" s="40">
        <f t="shared" si="0"/>
        <v>43131</v>
      </c>
      <c r="C17" s="25">
        <v>1350000</v>
      </c>
      <c r="D17" s="41">
        <f t="shared" si="2"/>
        <v>30</v>
      </c>
      <c r="E17" s="42">
        <f t="shared" si="1"/>
        <v>1350000</v>
      </c>
      <c r="F17" s="98">
        <f>IF(B17="","",IF($I$8=1,VLOOKUP(YEAR(B17),'% Aportes Salud - Pensión'!$A$3:$E$100,4,FALSE),VLOOKUP(YEAR(B17),'% Aportes Salud - Pensión'!$A$3:$E$100,5,FALSE)))</f>
        <v>0.125</v>
      </c>
      <c r="G17" s="42">
        <f t="shared" si="3"/>
        <v>168750</v>
      </c>
      <c r="H17" s="42">
        <f t="shared" si="7"/>
        <v>551250</v>
      </c>
      <c r="I17" s="44">
        <f t="shared" si="4"/>
        <v>31</v>
      </c>
      <c r="J17" s="43">
        <f>IF(B17="","",LOOKUP(B17,'Interes Mora'!$A$3:$E$700))</f>
        <v>2.2780115587483163E-2</v>
      </c>
      <c r="K17" s="45">
        <f t="shared" si="5"/>
        <v>12976.123341520095</v>
      </c>
      <c r="L17" s="45">
        <f t="shared" si="8"/>
        <v>27249.856554576494</v>
      </c>
    </row>
    <row r="18" spans="1:12" x14ac:dyDescent="0.25">
      <c r="A18" s="40">
        <f t="shared" si="6"/>
        <v>43132</v>
      </c>
      <c r="B18" s="40">
        <f t="shared" si="0"/>
        <v>43159</v>
      </c>
      <c r="C18" s="25">
        <v>1350000</v>
      </c>
      <c r="D18" s="41">
        <f t="shared" si="2"/>
        <v>30</v>
      </c>
      <c r="E18" s="42">
        <f t="shared" si="1"/>
        <v>1350000</v>
      </c>
      <c r="F18" s="98">
        <f>IF(B18="","",IF($I$8=1,VLOOKUP(YEAR(B18),'% Aportes Salud - Pensión'!$A$3:$E$100,4,FALSE),VLOOKUP(YEAR(B18),'% Aportes Salud - Pensión'!$A$3:$E$100,5,FALSE)))</f>
        <v>0.125</v>
      </c>
      <c r="G18" s="42">
        <f t="shared" si="3"/>
        <v>168750</v>
      </c>
      <c r="H18" s="42">
        <f t="shared" si="7"/>
        <v>720000</v>
      </c>
      <c r="I18" s="44">
        <f t="shared" si="4"/>
        <v>28</v>
      </c>
      <c r="J18" s="43">
        <f>IF(B18="","",LOOKUP(B18,'Interes Mora'!$A$3:$E$700))</f>
        <v>2.3091808474569486E-2</v>
      </c>
      <c r="K18" s="45">
        <f t="shared" si="5"/>
        <v>15517.695294910694</v>
      </c>
      <c r="L18" s="45">
        <f t="shared" si="8"/>
        <v>42767.551849487187</v>
      </c>
    </row>
    <row r="19" spans="1:12" x14ac:dyDescent="0.25">
      <c r="A19" s="40">
        <f t="shared" si="6"/>
        <v>43160</v>
      </c>
      <c r="B19" s="40">
        <f t="shared" si="0"/>
        <v>43190</v>
      </c>
      <c r="C19" s="25">
        <v>1350000</v>
      </c>
      <c r="D19" s="41">
        <f t="shared" si="2"/>
        <v>30</v>
      </c>
      <c r="E19" s="42">
        <f t="shared" si="1"/>
        <v>1350000</v>
      </c>
      <c r="F19" s="98">
        <f>IF(B19="","",IF($I$8=1,VLOOKUP(YEAR(B19),'% Aportes Salud - Pensión'!$A$3:$E$100,4,FALSE),VLOOKUP(YEAR(B19),'% Aportes Salud - Pensión'!$A$3:$E$100,5,FALSE)))</f>
        <v>0.125</v>
      </c>
      <c r="G19" s="42">
        <f t="shared" si="3"/>
        <v>168750</v>
      </c>
      <c r="H19" s="42">
        <f t="shared" si="7"/>
        <v>888750</v>
      </c>
      <c r="I19" s="44">
        <f t="shared" si="4"/>
        <v>31</v>
      </c>
      <c r="J19" s="43">
        <f>IF(B19="","",LOOKUP(B19,'Interes Mora'!$A$3:$E$700))</f>
        <v>2.2770358330055807E-2</v>
      </c>
      <c r="K19" s="45">
        <f t="shared" si="5"/>
        <v>20911.727831365002</v>
      </c>
      <c r="L19" s="45">
        <f t="shared" si="8"/>
        <v>63679.279680852189</v>
      </c>
    </row>
    <row r="20" spans="1:12" x14ac:dyDescent="0.25">
      <c r="A20" s="40">
        <f t="shared" si="6"/>
        <v>43191</v>
      </c>
      <c r="B20" s="40">
        <v>42155</v>
      </c>
      <c r="C20" s="25">
        <v>1350000</v>
      </c>
      <c r="D20" s="41">
        <v>30</v>
      </c>
      <c r="E20" s="42">
        <f t="shared" si="1"/>
        <v>1350000</v>
      </c>
      <c r="F20" s="98">
        <f>IF(B20="","",IF($I$8=1,VLOOKUP(YEAR(B20),'% Aportes Salud - Pensión'!$A$3:$E$100,4,FALSE),VLOOKUP(YEAR(B20),'% Aportes Salud - Pensión'!$A$3:$E$100,5,FALSE)))</f>
        <v>0.125</v>
      </c>
      <c r="G20" s="42">
        <f t="shared" si="3"/>
        <v>168750</v>
      </c>
      <c r="H20" s="42">
        <f t="shared" si="7"/>
        <v>1057500</v>
      </c>
      <c r="I20" s="44">
        <v>31</v>
      </c>
      <c r="J20" s="43">
        <f>IF(B20="","",LOOKUP(B20,'Interes Mora'!$A$3:$E$700))</f>
        <v>2.1483218662772696E-2</v>
      </c>
      <c r="K20" s="45">
        <f t="shared" si="5"/>
        <v>23475.787193744862</v>
      </c>
      <c r="L20" s="45">
        <f t="shared" si="8"/>
        <v>87155.066874597047</v>
      </c>
    </row>
    <row r="21" spans="1:12" x14ac:dyDescent="0.25">
      <c r="A21" s="40">
        <v>42156</v>
      </c>
      <c r="B21" s="40">
        <f t="shared" si="0"/>
        <v>42185</v>
      </c>
      <c r="C21" s="25">
        <v>1350000</v>
      </c>
      <c r="D21" s="41">
        <f t="shared" si="2"/>
        <v>30</v>
      </c>
      <c r="E21" s="42">
        <f t="shared" si="1"/>
        <v>1350000</v>
      </c>
      <c r="F21" s="98">
        <f>IF(B21="","",IF($I$8=1,VLOOKUP(YEAR(B21),'% Aportes Salud - Pensión'!$A$3:$E$100,4,FALSE),VLOOKUP(YEAR(B21),'% Aportes Salud - Pensión'!$A$3:$E$100,5,FALSE)))</f>
        <v>0.125</v>
      </c>
      <c r="G21" s="42">
        <f t="shared" si="3"/>
        <v>168750</v>
      </c>
      <c r="H21" s="42">
        <f t="shared" si="7"/>
        <v>1226250</v>
      </c>
      <c r="I21" s="44">
        <f t="shared" si="4"/>
        <v>30</v>
      </c>
      <c r="J21" s="43">
        <f>IF(B21="","",LOOKUP(B21,'Interes Mora'!$A$3:$E$700))</f>
        <v>2.1483218662772696E-2</v>
      </c>
      <c r="K21" s="45">
        <f t="shared" si="5"/>
        <v>26343.796885225023</v>
      </c>
      <c r="L21" s="45">
        <f t="shared" si="8"/>
        <v>113498.86375982207</v>
      </c>
    </row>
    <row r="22" spans="1:12" x14ac:dyDescent="0.25">
      <c r="A22" s="40">
        <f t="shared" si="6"/>
        <v>42186</v>
      </c>
      <c r="B22" s="40">
        <f t="shared" si="0"/>
        <v>42216</v>
      </c>
      <c r="C22" s="25">
        <v>1350000</v>
      </c>
      <c r="D22" s="41">
        <f t="shared" si="2"/>
        <v>30</v>
      </c>
      <c r="E22" s="42">
        <f t="shared" si="1"/>
        <v>1350000</v>
      </c>
      <c r="F22" s="98">
        <f>IF(B22="","",IF($I$8=1,VLOOKUP(YEAR(B22),'% Aportes Salud - Pensión'!$A$3:$E$100,4,FALSE),VLOOKUP(YEAR(B22),'% Aportes Salud - Pensión'!$A$3:$E$100,5,FALSE)))</f>
        <v>0.125</v>
      </c>
      <c r="G22" s="42">
        <f t="shared" si="3"/>
        <v>168750</v>
      </c>
      <c r="H22" s="42">
        <f t="shared" si="7"/>
        <v>1395000</v>
      </c>
      <c r="I22" s="44">
        <f t="shared" si="4"/>
        <v>31</v>
      </c>
      <c r="J22" s="43">
        <f>IF(B22="","",LOOKUP(B22,'Interes Mora'!$A$3:$E$700))</f>
        <v>2.1374322212011299E-2</v>
      </c>
      <c r="K22" s="45">
        <f t="shared" si="5"/>
        <v>30811.085468614288</v>
      </c>
      <c r="L22" s="45">
        <f t="shared" si="8"/>
        <v>144309.94922843637</v>
      </c>
    </row>
    <row r="23" spans="1:12" x14ac:dyDescent="0.25">
      <c r="A23" s="40">
        <f t="shared" si="6"/>
        <v>42217</v>
      </c>
      <c r="B23" s="40">
        <f t="shared" si="0"/>
        <v>42247</v>
      </c>
      <c r="C23" s="25">
        <v>1350000</v>
      </c>
      <c r="D23" s="41">
        <f t="shared" si="2"/>
        <v>30</v>
      </c>
      <c r="E23" s="42">
        <f t="shared" si="1"/>
        <v>1350000</v>
      </c>
      <c r="F23" s="98">
        <f>IF(B23="","",IF($I$8=1,VLOOKUP(YEAR(B23),'% Aportes Salud - Pensión'!$A$3:$E$100,4,FALSE),VLOOKUP(YEAR(B23),'% Aportes Salud - Pensión'!$A$3:$E$100,5,FALSE)))</f>
        <v>0.125</v>
      </c>
      <c r="G23" s="42">
        <f t="shared" si="3"/>
        <v>168750</v>
      </c>
      <c r="H23" s="42">
        <f t="shared" si="7"/>
        <v>1563750</v>
      </c>
      <c r="I23" s="44">
        <f t="shared" si="4"/>
        <v>31</v>
      </c>
      <c r="J23" s="43">
        <f>IF(B23="","",LOOKUP(B23,'Interes Mora'!$A$3:$E$700))</f>
        <v>2.1374322212011299E-2</v>
      </c>
      <c r="K23" s="45">
        <f t="shared" si="5"/>
        <v>34538.232904333752</v>
      </c>
      <c r="L23" s="45">
        <f t="shared" si="8"/>
        <v>178848.18213277013</v>
      </c>
    </row>
    <row r="24" spans="1:12" x14ac:dyDescent="0.25">
      <c r="A24" s="40">
        <f t="shared" si="6"/>
        <v>42248</v>
      </c>
      <c r="B24" s="40">
        <f t="shared" si="0"/>
        <v>42277</v>
      </c>
      <c r="C24" s="25">
        <v>1350000</v>
      </c>
      <c r="D24" s="41">
        <f t="shared" si="2"/>
        <v>30</v>
      </c>
      <c r="E24" s="42">
        <f t="shared" si="1"/>
        <v>1350000</v>
      </c>
      <c r="F24" s="98">
        <f>IF(B24="","",IF($I$8=1,VLOOKUP(YEAR(B24),'% Aportes Salud - Pensión'!$A$3:$E$100,4,FALSE),VLOOKUP(YEAR(B24),'% Aportes Salud - Pensión'!$A$3:$E$100,5,FALSE)))</f>
        <v>0.125</v>
      </c>
      <c r="G24" s="42">
        <f t="shared" si="3"/>
        <v>168750</v>
      </c>
      <c r="H24" s="42">
        <f t="shared" si="7"/>
        <v>1732500</v>
      </c>
      <c r="I24" s="44">
        <f t="shared" si="4"/>
        <v>30</v>
      </c>
      <c r="J24" s="43">
        <f>IF(B24="","",LOOKUP(B24,'Interes Mora'!$A$3:$E$700))</f>
        <v>2.1374322212011299E-2</v>
      </c>
      <c r="K24" s="45">
        <f t="shared" si="5"/>
        <v>37031.013232309575</v>
      </c>
      <c r="L24" s="45">
        <f t="shared" si="8"/>
        <v>215879.19536507971</v>
      </c>
    </row>
    <row r="25" spans="1:12" x14ac:dyDescent="0.25">
      <c r="A25" s="40">
        <f t="shared" si="6"/>
        <v>42278</v>
      </c>
      <c r="B25" s="40">
        <f t="shared" si="0"/>
        <v>42308</v>
      </c>
      <c r="C25" s="25">
        <v>1350000</v>
      </c>
      <c r="D25" s="41">
        <f t="shared" si="2"/>
        <v>30</v>
      </c>
      <c r="E25" s="42">
        <f t="shared" si="1"/>
        <v>1350000</v>
      </c>
      <c r="F25" s="98">
        <f>IF(B25="","",IF($I$8=1,VLOOKUP(YEAR(B25),'% Aportes Salud - Pensión'!$A$3:$E$100,4,FALSE),VLOOKUP(YEAR(B25),'% Aportes Salud - Pensión'!$A$3:$E$100,5,FALSE)))</f>
        <v>0.125</v>
      </c>
      <c r="G25" s="42">
        <f t="shared" si="3"/>
        <v>168750</v>
      </c>
      <c r="H25" s="42">
        <f t="shared" si="7"/>
        <v>1901250</v>
      </c>
      <c r="I25" s="44">
        <f t="shared" si="4"/>
        <v>31</v>
      </c>
      <c r="J25" s="43">
        <f>IF(B25="","",LOOKUP(B25,'Interes Mora'!$A$3:$E$700))</f>
        <v>2.1443634727683625E-2</v>
      </c>
      <c r="K25" s="45">
        <f t="shared" si="5"/>
        <v>42128.700876875446</v>
      </c>
      <c r="L25" s="45">
        <f t="shared" si="8"/>
        <v>258007.89624195517</v>
      </c>
    </row>
    <row r="26" spans="1:12" x14ac:dyDescent="0.25">
      <c r="A26" s="40">
        <f t="shared" si="6"/>
        <v>42309</v>
      </c>
      <c r="B26" s="40">
        <f t="shared" si="0"/>
        <v>42338</v>
      </c>
      <c r="C26" s="25">
        <v>1350000</v>
      </c>
      <c r="D26" s="41">
        <f t="shared" si="2"/>
        <v>30</v>
      </c>
      <c r="E26" s="42">
        <f t="shared" si="1"/>
        <v>1350000</v>
      </c>
      <c r="F26" s="98">
        <f>IF(B26="","",IF($I$8=1,VLOOKUP(YEAR(B26),'% Aportes Salud - Pensión'!$A$3:$E$100,4,FALSE),VLOOKUP(YEAR(B26),'% Aportes Salud - Pensión'!$A$3:$E$100,5,FALSE)))</f>
        <v>0.125</v>
      </c>
      <c r="G26" s="42">
        <f t="shared" si="3"/>
        <v>168750</v>
      </c>
      <c r="H26" s="42">
        <f t="shared" si="7"/>
        <v>2070000</v>
      </c>
      <c r="I26" s="44">
        <f t="shared" si="4"/>
        <v>30</v>
      </c>
      <c r="J26" s="43">
        <f>IF(B26="","",LOOKUP(B26,'Interes Mora'!$A$3:$E$700))</f>
        <v>2.1443634727683625E-2</v>
      </c>
      <c r="K26" s="45">
        <f t="shared" si="5"/>
        <v>44388.323886305101</v>
      </c>
      <c r="L26" s="45">
        <f t="shared" si="8"/>
        <v>302396.22012826026</v>
      </c>
    </row>
    <row r="27" spans="1:12" x14ac:dyDescent="0.25">
      <c r="A27" s="40">
        <f t="shared" si="6"/>
        <v>42339</v>
      </c>
      <c r="B27" s="30">
        <f t="shared" si="0"/>
        <v>42369</v>
      </c>
      <c r="C27" s="25">
        <v>1350000</v>
      </c>
      <c r="D27" s="41">
        <f t="shared" si="2"/>
        <v>30</v>
      </c>
      <c r="E27" s="42">
        <f t="shared" si="1"/>
        <v>1350000</v>
      </c>
      <c r="F27" s="98">
        <f>IF(B27="","",IF($I$8=1,VLOOKUP(YEAR(B27),'% Aportes Salud - Pensión'!$A$3:$E$100,4,FALSE),VLOOKUP(YEAR(B27),'% Aportes Salud - Pensión'!$A$3:$E$100,5,FALSE)))</f>
        <v>0.125</v>
      </c>
      <c r="G27" s="42">
        <f t="shared" si="3"/>
        <v>168750</v>
      </c>
      <c r="H27" s="42">
        <f t="shared" si="7"/>
        <v>2238750</v>
      </c>
      <c r="I27" s="44">
        <f t="shared" si="4"/>
        <v>31</v>
      </c>
      <c r="J27" s="43">
        <f>IF(B27="","",LOOKUP(B27,'Interes Mora'!$A$3:$E$700))</f>
        <v>2.1443634727683625E-2</v>
      </c>
      <c r="K27" s="45">
        <f t="shared" si="5"/>
        <v>49607.168488155105</v>
      </c>
      <c r="L27" s="45">
        <f t="shared" si="8"/>
        <v>352003.38861641538</v>
      </c>
    </row>
    <row r="28" spans="1:12" x14ac:dyDescent="0.25">
      <c r="A28" s="40">
        <f t="shared" si="6"/>
        <v>42370</v>
      </c>
      <c r="B28" s="30">
        <f t="shared" si="0"/>
        <v>42400</v>
      </c>
      <c r="C28" s="25">
        <v>1350000</v>
      </c>
      <c r="D28" s="41">
        <f t="shared" si="2"/>
        <v>30</v>
      </c>
      <c r="E28" s="42">
        <f t="shared" si="1"/>
        <v>1350000</v>
      </c>
      <c r="F28" s="98">
        <f>IF(B28="","",IF($I$8=1,VLOOKUP(YEAR(B28),'% Aportes Salud - Pensión'!$A$3:$E$100,4,FALSE),VLOOKUP(YEAR(B28),'% Aportes Salud - Pensión'!$A$3:$E$100,5,FALSE)))</f>
        <v>0.125</v>
      </c>
      <c r="G28" s="42">
        <f t="shared" si="3"/>
        <v>168750</v>
      </c>
      <c r="H28" s="42">
        <f t="shared" si="7"/>
        <v>2407500</v>
      </c>
      <c r="I28" s="44">
        <f t="shared" si="4"/>
        <v>31</v>
      </c>
      <c r="J28" s="43">
        <f>IF(B28="","",LOOKUP(B28,'Interes Mora'!$A$3:$E$700))</f>
        <v>2.1789423437557742E-2</v>
      </c>
      <c r="K28" s="45">
        <f t="shared" si="5"/>
        <v>54206.638156784269</v>
      </c>
      <c r="L28" s="45">
        <f t="shared" si="8"/>
        <v>406210.02677319967</v>
      </c>
    </row>
    <row r="29" spans="1:12" x14ac:dyDescent="0.25">
      <c r="A29" s="40">
        <f t="shared" si="6"/>
        <v>42401</v>
      </c>
      <c r="B29" s="30">
        <f t="shared" si="0"/>
        <v>42429</v>
      </c>
      <c r="C29" s="25">
        <v>1350000</v>
      </c>
      <c r="D29" s="41">
        <f t="shared" si="2"/>
        <v>30</v>
      </c>
      <c r="E29" s="42">
        <f t="shared" si="1"/>
        <v>1350000</v>
      </c>
      <c r="F29" s="98">
        <f>IF(B29="","",IF($I$8=1,VLOOKUP(YEAR(B29),'% Aportes Salud - Pensión'!$A$3:$E$100,4,FALSE),VLOOKUP(YEAR(B29),'% Aportes Salud - Pensión'!$A$3:$E$100,5,FALSE)))</f>
        <v>0.125</v>
      </c>
      <c r="G29" s="42">
        <f t="shared" si="3"/>
        <v>168750</v>
      </c>
      <c r="H29" s="42">
        <f t="shared" si="7"/>
        <v>2576250</v>
      </c>
      <c r="I29" s="44">
        <f t="shared" si="4"/>
        <v>29</v>
      </c>
      <c r="J29" s="43">
        <f>IF(B29="","",LOOKUP(B29,'Interes Mora'!$A$3:$E$700))</f>
        <v>2.1789423437557742E-2</v>
      </c>
      <c r="K29" s="45">
        <f t="shared" si="5"/>
        <v>54263.835393307862</v>
      </c>
      <c r="L29" s="45">
        <f t="shared" si="8"/>
        <v>460473.86216650752</v>
      </c>
    </row>
    <row r="30" spans="1:12" x14ac:dyDescent="0.25">
      <c r="A30" s="40">
        <f t="shared" si="6"/>
        <v>42430</v>
      </c>
      <c r="B30" s="30">
        <f t="shared" si="0"/>
        <v>42460</v>
      </c>
      <c r="C30" s="25">
        <v>1350000</v>
      </c>
      <c r="D30" s="41">
        <f t="shared" si="2"/>
        <v>30</v>
      </c>
      <c r="E30" s="42">
        <f t="shared" si="1"/>
        <v>1350000</v>
      </c>
      <c r="F30" s="98">
        <f>IF(B30="","",IF($I$8=1,VLOOKUP(YEAR(B30),'% Aportes Salud - Pensión'!$A$3:$E$100,4,FALSE),VLOOKUP(YEAR(B30),'% Aportes Salud - Pensión'!$A$3:$E$100,5,FALSE)))</f>
        <v>0.125</v>
      </c>
      <c r="G30" s="42">
        <f t="shared" si="3"/>
        <v>168750</v>
      </c>
      <c r="H30" s="42">
        <f t="shared" si="7"/>
        <v>2745000</v>
      </c>
      <c r="I30" s="44">
        <f t="shared" si="4"/>
        <v>31</v>
      </c>
      <c r="J30" s="43">
        <f>IF(B30="","",LOOKUP(B30,'Interes Mora'!$A$3:$E$700))</f>
        <v>2.1789423437557742E-2</v>
      </c>
      <c r="K30" s="45">
        <f t="shared" si="5"/>
        <v>61805.699580632529</v>
      </c>
      <c r="L30" s="45">
        <f t="shared" si="8"/>
        <v>522279.56174714002</v>
      </c>
    </row>
    <row r="31" spans="1:12" x14ac:dyDescent="0.25">
      <c r="A31" s="40">
        <f t="shared" si="6"/>
        <v>42461</v>
      </c>
      <c r="B31" s="30">
        <f t="shared" si="0"/>
        <v>42490</v>
      </c>
      <c r="C31" s="25">
        <v>1350000</v>
      </c>
      <c r="D31" s="41">
        <f t="shared" si="2"/>
        <v>30</v>
      </c>
      <c r="E31" s="42">
        <f t="shared" si="1"/>
        <v>1350000</v>
      </c>
      <c r="F31" s="98">
        <f>IF(B31="","",IF($I$8=1,VLOOKUP(YEAR(B31),'% Aportes Salud - Pensión'!$A$3:$E$100,4,FALSE),VLOOKUP(YEAR(B31),'% Aportes Salud - Pensión'!$A$3:$E$100,5,FALSE)))</f>
        <v>0.125</v>
      </c>
      <c r="G31" s="42">
        <f t="shared" si="3"/>
        <v>168750</v>
      </c>
      <c r="H31" s="42">
        <f t="shared" si="7"/>
        <v>2913750</v>
      </c>
      <c r="I31" s="44">
        <f t="shared" si="4"/>
        <v>30</v>
      </c>
      <c r="J31" s="43">
        <f>IF(B31="","",LOOKUP(B31,'Interes Mora'!$A$3:$E$700))</f>
        <v>2.2633649099822239E-2</v>
      </c>
      <c r="K31" s="45">
        <f t="shared" si="5"/>
        <v>65948.795064607053</v>
      </c>
      <c r="L31" s="45">
        <f t="shared" si="8"/>
        <v>588228.35681174707</v>
      </c>
    </row>
    <row r="32" spans="1:12" x14ac:dyDescent="0.25">
      <c r="A32" s="40">
        <f t="shared" si="6"/>
        <v>42491</v>
      </c>
      <c r="B32" s="30">
        <f t="shared" si="0"/>
        <v>42521</v>
      </c>
      <c r="C32" s="25">
        <v>1350000</v>
      </c>
      <c r="D32" s="41">
        <f t="shared" si="2"/>
        <v>30</v>
      </c>
      <c r="E32" s="42">
        <f t="shared" si="1"/>
        <v>1350000</v>
      </c>
      <c r="F32" s="98">
        <f>IF(B32="","",IF($I$8=1,VLOOKUP(YEAR(B32),'% Aportes Salud - Pensión'!$A$3:$E$100,4,FALSE),VLOOKUP(YEAR(B32),'% Aportes Salud - Pensión'!$A$3:$E$100,5,FALSE)))</f>
        <v>0.125</v>
      </c>
      <c r="G32" s="42">
        <f t="shared" si="3"/>
        <v>168750</v>
      </c>
      <c r="H32" s="42">
        <f t="shared" si="7"/>
        <v>3082500</v>
      </c>
      <c r="I32" s="44">
        <f t="shared" si="4"/>
        <v>31</v>
      </c>
      <c r="J32" s="43">
        <f>IF(B32="","",LOOKUP(B32,'Interes Mora'!$A$3:$E$700))</f>
        <v>2.2633649099822239E-2</v>
      </c>
      <c r="K32" s="45">
        <f t="shared" si="5"/>
        <v>72093.830795208778</v>
      </c>
      <c r="L32" s="45">
        <f t="shared" si="8"/>
        <v>660322.18760695588</v>
      </c>
    </row>
    <row r="33" spans="1:12" x14ac:dyDescent="0.25">
      <c r="A33" s="40">
        <f t="shared" si="6"/>
        <v>42522</v>
      </c>
      <c r="B33" s="30">
        <f t="shared" si="0"/>
        <v>42551</v>
      </c>
      <c r="C33" s="25">
        <v>1350000</v>
      </c>
      <c r="D33" s="41">
        <f t="shared" si="2"/>
        <v>30</v>
      </c>
      <c r="E33" s="42">
        <f t="shared" si="1"/>
        <v>1350000</v>
      </c>
      <c r="F33" s="98">
        <f>IF(B33="","",IF($I$8=1,VLOOKUP(YEAR(B33),'% Aportes Salud - Pensión'!$A$3:$E$100,4,FALSE),VLOOKUP(YEAR(B33),'% Aportes Salud - Pensión'!$A$3:$E$100,5,FALSE)))</f>
        <v>0.125</v>
      </c>
      <c r="G33" s="42">
        <f t="shared" si="3"/>
        <v>168750</v>
      </c>
      <c r="H33" s="42">
        <f t="shared" si="7"/>
        <v>3251250</v>
      </c>
      <c r="I33" s="44">
        <f t="shared" si="4"/>
        <v>30</v>
      </c>
      <c r="J33" s="43">
        <f>IF(B33="","",LOOKUP(B33,'Interes Mora'!$A$3:$E$700))</f>
        <v>2.2633649099822239E-2</v>
      </c>
      <c r="K33" s="45">
        <f t="shared" si="5"/>
        <v>73587.651635797054</v>
      </c>
      <c r="L33" s="45">
        <f t="shared" si="8"/>
        <v>733909.83924275287</v>
      </c>
    </row>
    <row r="34" spans="1:12" x14ac:dyDescent="0.25">
      <c r="A34" s="40">
        <f t="shared" si="6"/>
        <v>42552</v>
      </c>
      <c r="B34" s="30">
        <f t="shared" si="0"/>
        <v>42582</v>
      </c>
      <c r="C34" s="25">
        <v>1350000</v>
      </c>
      <c r="D34" s="41">
        <f t="shared" si="2"/>
        <v>30</v>
      </c>
      <c r="E34" s="42">
        <f t="shared" si="1"/>
        <v>1350000</v>
      </c>
      <c r="F34" s="98">
        <f>IF(B34="","",IF($I$8=1,VLOOKUP(YEAR(B34),'% Aportes Salud - Pensión'!$A$3:$E$100,4,FALSE),VLOOKUP(YEAR(B34),'% Aportes Salud - Pensión'!$A$3:$E$100,5,FALSE)))</f>
        <v>0.125</v>
      </c>
      <c r="G34" s="42">
        <f t="shared" si="3"/>
        <v>168750</v>
      </c>
      <c r="H34" s="42">
        <f t="shared" si="7"/>
        <v>3420000</v>
      </c>
      <c r="I34" s="44">
        <f t="shared" si="4"/>
        <v>31</v>
      </c>
      <c r="J34" s="43">
        <f>IF(B34="","",LOOKUP(B34,'Interes Mora'!$A$3:$E$700))</f>
        <v>2.3412151466478903E-2</v>
      </c>
      <c r="K34" s="45">
        <f t="shared" si="5"/>
        <v>82738.543282536455</v>
      </c>
      <c r="L34" s="45">
        <f t="shared" si="8"/>
        <v>816648.38252528931</v>
      </c>
    </row>
    <row r="35" spans="1:12" x14ac:dyDescent="0.25">
      <c r="A35" s="40">
        <f t="shared" si="6"/>
        <v>42583</v>
      </c>
      <c r="B35" s="30">
        <f t="shared" si="0"/>
        <v>42613</v>
      </c>
      <c r="C35" s="25">
        <v>1350000</v>
      </c>
      <c r="D35" s="41">
        <f t="shared" si="2"/>
        <v>30</v>
      </c>
      <c r="E35" s="42">
        <f t="shared" si="1"/>
        <v>1350000</v>
      </c>
      <c r="F35" s="98">
        <f>IF(B35="","",IF($I$8=1,VLOOKUP(YEAR(B35),'% Aportes Salud - Pensión'!$A$3:$E$100,4,FALSE),VLOOKUP(YEAR(B35),'% Aportes Salud - Pensión'!$A$3:$E$100,5,FALSE)))</f>
        <v>0.125</v>
      </c>
      <c r="G35" s="42">
        <f t="shared" si="3"/>
        <v>168750</v>
      </c>
      <c r="H35" s="42">
        <f t="shared" si="7"/>
        <v>3588750</v>
      </c>
      <c r="I35" s="44">
        <f t="shared" si="4"/>
        <v>31</v>
      </c>
      <c r="J35" s="43">
        <f>IF(B35="","",LOOKUP(B35,'Interes Mora'!$A$3:$E$700))</f>
        <v>2.3412151466478903E-2</v>
      </c>
      <c r="K35" s="45">
        <f t="shared" si="5"/>
        <v>86821.03719450369</v>
      </c>
      <c r="L35" s="45">
        <f t="shared" si="8"/>
        <v>903469.41971979302</v>
      </c>
    </row>
    <row r="36" spans="1:12" x14ac:dyDescent="0.25">
      <c r="A36" s="40">
        <f t="shared" si="6"/>
        <v>42614</v>
      </c>
      <c r="B36" s="30">
        <f t="shared" si="0"/>
        <v>42643</v>
      </c>
      <c r="C36" s="25">
        <v>1350000</v>
      </c>
      <c r="D36" s="41">
        <f t="shared" si="2"/>
        <v>30</v>
      </c>
      <c r="E36" s="42">
        <f t="shared" si="1"/>
        <v>1350000</v>
      </c>
      <c r="F36" s="98">
        <f>IF(B36="","",IF($I$8=1,VLOOKUP(YEAR(B36),'% Aportes Salud - Pensión'!$A$3:$E$100,4,FALSE),VLOOKUP(YEAR(B36),'% Aportes Salud - Pensión'!$A$3:$E$100,5,FALSE)))</f>
        <v>0.125</v>
      </c>
      <c r="G36" s="42">
        <f t="shared" si="3"/>
        <v>168750</v>
      </c>
      <c r="H36" s="42">
        <f t="shared" si="7"/>
        <v>3757500</v>
      </c>
      <c r="I36" s="44">
        <f t="shared" si="4"/>
        <v>30</v>
      </c>
      <c r="J36" s="43">
        <f>IF(B36="","",LOOKUP(B36,'Interes Mora'!$A$3:$E$700))</f>
        <v>2.3412151466478903E-2</v>
      </c>
      <c r="K36" s="45">
        <f t="shared" si="5"/>
        <v>87971.159135294482</v>
      </c>
      <c r="L36" s="45">
        <f t="shared" si="8"/>
        <v>991440.57885508751</v>
      </c>
    </row>
    <row r="37" spans="1:12" x14ac:dyDescent="0.25">
      <c r="A37" s="40">
        <f t="shared" si="6"/>
        <v>42644</v>
      </c>
      <c r="B37" s="30">
        <f t="shared" si="0"/>
        <v>42674</v>
      </c>
      <c r="C37" s="25">
        <v>1350000</v>
      </c>
      <c r="D37" s="41">
        <f t="shared" si="2"/>
        <v>30</v>
      </c>
      <c r="E37" s="42">
        <f t="shared" si="1"/>
        <v>1350000</v>
      </c>
      <c r="F37" s="98">
        <f>IF(B37="","",IF($I$8=1,VLOOKUP(YEAR(B37),'% Aportes Salud - Pensión'!$A$3:$E$100,4,FALSE),VLOOKUP(YEAR(B37),'% Aportes Salud - Pensión'!$A$3:$E$100,5,FALSE)))</f>
        <v>0.125</v>
      </c>
      <c r="G37" s="42">
        <f t="shared" si="3"/>
        <v>168750</v>
      </c>
      <c r="H37" s="42">
        <f t="shared" si="7"/>
        <v>3926250</v>
      </c>
      <c r="I37" s="44">
        <f t="shared" si="4"/>
        <v>31</v>
      </c>
      <c r="J37" s="43">
        <f>IF(B37="","",LOOKUP(B37,'Interes Mora'!$A$3:$E$700))</f>
        <v>2.4039922656450941E-2</v>
      </c>
      <c r="K37" s="45">
        <f t="shared" si="5"/>
        <v>97532.971207553521</v>
      </c>
      <c r="L37" s="45">
        <f t="shared" si="8"/>
        <v>1088973.550062641</v>
      </c>
    </row>
    <row r="38" spans="1:12" x14ac:dyDescent="0.25">
      <c r="A38" s="40">
        <f t="shared" si="6"/>
        <v>42675</v>
      </c>
      <c r="B38" s="30">
        <f t="shared" si="0"/>
        <v>42704</v>
      </c>
      <c r="C38" s="25">
        <v>1350000</v>
      </c>
      <c r="D38" s="41">
        <f t="shared" si="2"/>
        <v>30</v>
      </c>
      <c r="E38" s="42">
        <f t="shared" si="1"/>
        <v>1350000</v>
      </c>
      <c r="F38" s="98">
        <f>IF(B38="","",IF($I$8=1,VLOOKUP(YEAR(B38),'% Aportes Salud - Pensión'!$A$3:$E$100,4,FALSE),VLOOKUP(YEAR(B38),'% Aportes Salud - Pensión'!$A$3:$E$100,5,FALSE)))</f>
        <v>0.125</v>
      </c>
      <c r="G38" s="42">
        <f t="shared" si="3"/>
        <v>168750</v>
      </c>
      <c r="H38" s="42">
        <f t="shared" si="7"/>
        <v>4095000</v>
      </c>
      <c r="I38" s="44">
        <f t="shared" si="4"/>
        <v>30</v>
      </c>
      <c r="J38" s="43">
        <f>IF(B38="","",LOOKUP(B38,'Interes Mora'!$A$3:$E$700))</f>
        <v>2.4039922656450941E-2</v>
      </c>
      <c r="K38" s="45">
        <f t="shared" si="5"/>
        <v>98443.483278166605</v>
      </c>
      <c r="L38" s="45">
        <f t="shared" si="8"/>
        <v>1187417.0333408075</v>
      </c>
    </row>
    <row r="39" spans="1:12" x14ac:dyDescent="0.25">
      <c r="A39" s="40">
        <f t="shared" si="6"/>
        <v>42705</v>
      </c>
      <c r="B39" s="30">
        <f t="shared" si="0"/>
        <v>42735</v>
      </c>
      <c r="C39" s="25">
        <v>1350000</v>
      </c>
      <c r="D39" s="41">
        <f t="shared" si="2"/>
        <v>30</v>
      </c>
      <c r="E39" s="42">
        <f t="shared" si="1"/>
        <v>1350000</v>
      </c>
      <c r="F39" s="98">
        <f>IF(B39="","",IF($I$8=1,VLOOKUP(YEAR(B39),'% Aportes Salud - Pensión'!$A$3:$E$100,4,FALSE),VLOOKUP(YEAR(B39),'% Aportes Salud - Pensión'!$A$3:$E$100,5,FALSE)))</f>
        <v>0.125</v>
      </c>
      <c r="G39" s="42">
        <f t="shared" si="3"/>
        <v>168750</v>
      </c>
      <c r="H39" s="42">
        <f t="shared" si="7"/>
        <v>4263750</v>
      </c>
      <c r="I39" s="44">
        <f t="shared" si="4"/>
        <v>31</v>
      </c>
      <c r="J39" s="43">
        <f>IF(B39="","",LOOKUP(B39,'Interes Mora'!$A$3:$E$700))</f>
        <v>2.4039922656450941E-2</v>
      </c>
      <c r="K39" s="45">
        <f t="shared" si="5"/>
        <v>105916.89423399078</v>
      </c>
      <c r="L39" s="45">
        <f t="shared" si="8"/>
        <v>1293333.9275747982</v>
      </c>
    </row>
    <row r="40" spans="1:12" x14ac:dyDescent="0.25">
      <c r="A40" s="40">
        <f t="shared" si="6"/>
        <v>42736</v>
      </c>
      <c r="B40" s="30">
        <f t="shared" si="0"/>
        <v>42766</v>
      </c>
      <c r="C40" s="25">
        <v>1350000</v>
      </c>
      <c r="D40" s="41">
        <f t="shared" si="2"/>
        <v>30</v>
      </c>
      <c r="E40" s="42">
        <f t="shared" si="1"/>
        <v>1350000</v>
      </c>
      <c r="F40" s="98">
        <f>IF(B40="","",IF($I$8=1,VLOOKUP(YEAR(B40),'% Aportes Salud - Pensión'!$A$3:$E$100,4,FALSE),VLOOKUP(YEAR(B40),'% Aportes Salud - Pensión'!$A$3:$E$100,5,FALSE)))</f>
        <v>0.125</v>
      </c>
      <c r="G40" s="42">
        <f t="shared" si="3"/>
        <v>168750</v>
      </c>
      <c r="H40" s="42">
        <f t="shared" si="7"/>
        <v>4432500</v>
      </c>
      <c r="I40" s="44">
        <f t="shared" si="4"/>
        <v>31</v>
      </c>
      <c r="J40" s="43">
        <f>IF(B40="","",LOOKUP(B40,'Interes Mora'!$A$3:$E$700))</f>
        <v>2.4376207843189057E-2</v>
      </c>
      <c r="K40" s="45">
        <f t="shared" si="5"/>
        <v>111649.12597376668</v>
      </c>
      <c r="L40" s="45">
        <f t="shared" si="8"/>
        <v>1404983.0535485649</v>
      </c>
    </row>
    <row r="41" spans="1:12" x14ac:dyDescent="0.25">
      <c r="A41" s="40">
        <f t="shared" si="6"/>
        <v>42767</v>
      </c>
      <c r="B41" s="30">
        <f t="shared" si="0"/>
        <v>42794</v>
      </c>
      <c r="C41" s="25">
        <v>1350000</v>
      </c>
      <c r="D41" s="41">
        <f t="shared" si="2"/>
        <v>30</v>
      </c>
      <c r="E41" s="42">
        <f t="shared" si="1"/>
        <v>1350000</v>
      </c>
      <c r="F41" s="98">
        <f>IF(B41="","",IF($I$8=1,VLOOKUP(YEAR(B41),'% Aportes Salud - Pensión'!$A$3:$E$100,4,FALSE),VLOOKUP(YEAR(B41),'% Aportes Salud - Pensión'!$A$3:$E$100,5,FALSE)))</f>
        <v>0.125</v>
      </c>
      <c r="G41" s="42">
        <f t="shared" si="3"/>
        <v>168750</v>
      </c>
      <c r="H41" s="42">
        <f t="shared" si="7"/>
        <v>4601250</v>
      </c>
      <c r="I41" s="44">
        <f t="shared" si="4"/>
        <v>28</v>
      </c>
      <c r="J41" s="43">
        <f>IF(B41="","",LOOKUP(B41,'Interes Mora'!$A$3:$E$700))</f>
        <v>2.4376207843189057E-2</v>
      </c>
      <c r="K41" s="45">
        <f t="shared" si="5"/>
        <v>104683.6245825754</v>
      </c>
      <c r="L41" s="45">
        <f t="shared" si="8"/>
        <v>1509666.6781311403</v>
      </c>
    </row>
    <row r="42" spans="1:12" x14ac:dyDescent="0.25">
      <c r="A42" s="40">
        <f t="shared" si="6"/>
        <v>42795</v>
      </c>
      <c r="B42" s="30">
        <f t="shared" si="0"/>
        <v>42825</v>
      </c>
      <c r="C42" s="25">
        <v>1350000</v>
      </c>
      <c r="D42" s="41">
        <f t="shared" si="2"/>
        <v>30</v>
      </c>
      <c r="E42" s="42">
        <f t="shared" si="1"/>
        <v>1350000</v>
      </c>
      <c r="F42" s="98">
        <f>IF(B42="","",IF($I$8=1,VLOOKUP(YEAR(B42),'% Aportes Salud - Pensión'!$A$3:$E$100,4,FALSE),VLOOKUP(YEAR(B42),'% Aportes Salud - Pensión'!$A$3:$E$100,5,FALSE)))</f>
        <v>0.125</v>
      </c>
      <c r="G42" s="42">
        <f t="shared" si="3"/>
        <v>168750</v>
      </c>
      <c r="H42" s="42">
        <f t="shared" si="7"/>
        <v>4770000</v>
      </c>
      <c r="I42" s="44">
        <f t="shared" si="4"/>
        <v>31</v>
      </c>
      <c r="J42" s="43">
        <f>IF(B42="","",LOOKUP(B42,'Interes Mora'!$A$3:$E$700))</f>
        <v>2.4376207843189057E-2</v>
      </c>
      <c r="K42" s="45">
        <f t="shared" si="5"/>
        <v>120150.32845907887</v>
      </c>
      <c r="L42" s="45">
        <f t="shared" si="8"/>
        <v>1629817.0065902192</v>
      </c>
    </row>
    <row r="43" spans="1:12" x14ac:dyDescent="0.25">
      <c r="A43" s="40">
        <f t="shared" si="6"/>
        <v>42826</v>
      </c>
      <c r="B43" s="30">
        <f t="shared" si="0"/>
        <v>42855</v>
      </c>
      <c r="C43" s="25">
        <v>1350000</v>
      </c>
      <c r="D43" s="41">
        <f t="shared" si="2"/>
        <v>30</v>
      </c>
      <c r="E43" s="42">
        <f t="shared" si="1"/>
        <v>1350000</v>
      </c>
      <c r="F43" s="98">
        <f>IF(B43="","",IF($I$8=1,VLOOKUP(YEAR(B43),'% Aportes Salud - Pensión'!$A$3:$E$100,4,FALSE),VLOOKUP(YEAR(B43),'% Aportes Salud - Pensión'!$A$3:$E$100,5,FALSE)))</f>
        <v>0.125</v>
      </c>
      <c r="G43" s="42">
        <f t="shared" si="3"/>
        <v>168750</v>
      </c>
      <c r="H43" s="42">
        <f t="shared" si="7"/>
        <v>4938750</v>
      </c>
      <c r="I43" s="44">
        <f t="shared" si="4"/>
        <v>30</v>
      </c>
      <c r="J43" s="43">
        <f>IF(B43="","",LOOKUP(B43,'Interes Mora'!$A$3:$E$700))</f>
        <v>2.4366616530168139E-2</v>
      </c>
      <c r="K43" s="45">
        <f t="shared" si="5"/>
        <v>120340.6273883679</v>
      </c>
      <c r="L43" s="45">
        <f t="shared" si="8"/>
        <v>1750157.6339785871</v>
      </c>
    </row>
    <row r="44" spans="1:12" x14ac:dyDescent="0.25">
      <c r="A44" s="40">
        <f t="shared" si="6"/>
        <v>42856</v>
      </c>
      <c r="B44" s="30">
        <f t="shared" si="0"/>
        <v>42886</v>
      </c>
      <c r="C44" s="25">
        <v>1350000</v>
      </c>
      <c r="D44" s="41">
        <f t="shared" si="2"/>
        <v>30</v>
      </c>
      <c r="E44" s="42">
        <f t="shared" si="1"/>
        <v>1350000</v>
      </c>
      <c r="F44" s="98">
        <f>IF(B44="","",IF($I$8=1,VLOOKUP(YEAR(B44),'% Aportes Salud - Pensión'!$A$3:$E$100,4,FALSE),VLOOKUP(YEAR(B44),'% Aportes Salud - Pensión'!$A$3:$E$100,5,FALSE)))</f>
        <v>0.125</v>
      </c>
      <c r="G44" s="42">
        <f t="shared" si="3"/>
        <v>168750</v>
      </c>
      <c r="H44" s="42">
        <f t="shared" si="7"/>
        <v>5107500</v>
      </c>
      <c r="I44" s="44">
        <f t="shared" si="4"/>
        <v>31</v>
      </c>
      <c r="J44" s="43">
        <f>IF(B44="","",LOOKUP(B44,'Interes Mora'!$A$3:$E$700))</f>
        <v>2.4366616530168139E-2</v>
      </c>
      <c r="K44" s="45">
        <f t="shared" si="5"/>
        <v>128600.9103920949</v>
      </c>
      <c r="L44" s="45">
        <f t="shared" si="8"/>
        <v>1878758.544370682</v>
      </c>
    </row>
    <row r="45" spans="1:12" x14ac:dyDescent="0.25">
      <c r="A45" s="40">
        <f t="shared" si="6"/>
        <v>42887</v>
      </c>
      <c r="B45" s="30">
        <f t="shared" si="0"/>
        <v>42916</v>
      </c>
      <c r="C45" s="25">
        <v>1350000</v>
      </c>
      <c r="D45" s="41">
        <f t="shared" si="2"/>
        <v>30</v>
      </c>
      <c r="E45" s="42">
        <f t="shared" si="1"/>
        <v>1350000</v>
      </c>
      <c r="F45" s="98">
        <f>IF(B45="","",IF($I$8=1,VLOOKUP(YEAR(B45),'% Aportes Salud - Pensión'!$A$3:$E$100,4,FALSE),VLOOKUP(YEAR(B45),'% Aportes Salud - Pensión'!$A$3:$E$100,5,FALSE)))</f>
        <v>0.125</v>
      </c>
      <c r="G45" s="42">
        <f t="shared" si="3"/>
        <v>168750</v>
      </c>
      <c r="H45" s="42">
        <f t="shared" si="7"/>
        <v>5276250</v>
      </c>
      <c r="I45" s="44">
        <f t="shared" si="4"/>
        <v>30</v>
      </c>
      <c r="J45" s="43">
        <f>IF(B45="","",LOOKUP(B45,'Interes Mora'!$A$3:$E$700))</f>
        <v>2.4366616530168139E-2</v>
      </c>
      <c r="K45" s="45">
        <f t="shared" si="5"/>
        <v>128564.36046729964</v>
      </c>
      <c r="L45" s="45">
        <f t="shared" si="8"/>
        <v>2007322.9048379816</v>
      </c>
    </row>
    <row r="46" spans="1:12" x14ac:dyDescent="0.25">
      <c r="A46" s="40">
        <f t="shared" si="6"/>
        <v>42917</v>
      </c>
      <c r="B46" s="30">
        <f t="shared" si="0"/>
        <v>42947</v>
      </c>
      <c r="C46" s="25">
        <v>1350000</v>
      </c>
      <c r="D46" s="41">
        <f t="shared" si="2"/>
        <v>30</v>
      </c>
      <c r="E46" s="42">
        <f t="shared" si="1"/>
        <v>1350000</v>
      </c>
      <c r="F46" s="98">
        <f>IF(B46="","",IF($I$8=1,VLOOKUP(YEAR(B46),'% Aportes Salud - Pensión'!$A$3:$E$100,4,FALSE),VLOOKUP(YEAR(B46),'% Aportes Salud - Pensión'!$A$3:$E$100,5,FALSE)))</f>
        <v>0.125</v>
      </c>
      <c r="G46" s="42">
        <f t="shared" si="3"/>
        <v>168750</v>
      </c>
      <c r="H46" s="42">
        <f t="shared" si="7"/>
        <v>5445000</v>
      </c>
      <c r="I46" s="44">
        <f t="shared" si="4"/>
        <v>31</v>
      </c>
      <c r="J46" s="43">
        <f>IF(B46="","",LOOKUP(B46,'Interes Mora'!$A$3:$E$700))</f>
        <v>2.4030296637850723E-2</v>
      </c>
      <c r="K46" s="45">
        <f t="shared" si="5"/>
        <v>135206.46403286711</v>
      </c>
      <c r="L46" s="45">
        <f t="shared" si="8"/>
        <v>2142529.3688708488</v>
      </c>
    </row>
    <row r="47" spans="1:12" x14ac:dyDescent="0.25">
      <c r="A47" s="40">
        <f t="shared" si="6"/>
        <v>42948</v>
      </c>
      <c r="B47" s="30">
        <f t="shared" si="0"/>
        <v>42978</v>
      </c>
      <c r="C47" s="25">
        <v>1350000</v>
      </c>
      <c r="D47" s="41">
        <f t="shared" si="2"/>
        <v>30</v>
      </c>
      <c r="E47" s="42">
        <f t="shared" si="1"/>
        <v>1350000</v>
      </c>
      <c r="F47" s="98">
        <f>IF(B47="","",IF($I$8=1,VLOOKUP(YEAR(B47),'% Aportes Salud - Pensión'!$A$3:$E$100,4,FALSE),VLOOKUP(YEAR(B47),'% Aportes Salud - Pensión'!$A$3:$E$100,5,FALSE)))</f>
        <v>0.125</v>
      </c>
      <c r="G47" s="42">
        <f t="shared" si="3"/>
        <v>168750</v>
      </c>
      <c r="H47" s="42">
        <f t="shared" si="7"/>
        <v>5613750</v>
      </c>
      <c r="I47" s="44">
        <f t="shared" si="4"/>
        <v>31</v>
      </c>
      <c r="J47" s="43">
        <f>IF(B47="","",LOOKUP(B47,'Interes Mora'!$A$3:$E$700))</f>
        <v>2.4030296637850723E-2</v>
      </c>
      <c r="K47" s="45">
        <f t="shared" si="5"/>
        <v>139396.7470090923</v>
      </c>
      <c r="L47" s="45">
        <f t="shared" si="8"/>
        <v>2281926.1158799413</v>
      </c>
    </row>
    <row r="48" spans="1:12" x14ac:dyDescent="0.25">
      <c r="A48" s="40">
        <f t="shared" si="6"/>
        <v>42979</v>
      </c>
      <c r="B48" s="30">
        <f t="shared" si="0"/>
        <v>43008</v>
      </c>
      <c r="C48" s="25">
        <v>1350000</v>
      </c>
      <c r="D48" s="41">
        <f t="shared" si="2"/>
        <v>30</v>
      </c>
      <c r="E48" s="42">
        <f t="shared" si="1"/>
        <v>1350000</v>
      </c>
      <c r="F48" s="98">
        <f>IF(B48="","",IF($I$8=1,VLOOKUP(YEAR(B48),'% Aportes Salud - Pensión'!$A$3:$E$100,4,FALSE),VLOOKUP(YEAR(B48),'% Aportes Salud - Pensión'!$A$3:$E$100,5,FALSE)))</f>
        <v>0.125</v>
      </c>
      <c r="G48" s="42">
        <f t="shared" si="3"/>
        <v>168750</v>
      </c>
      <c r="H48" s="42">
        <f t="shared" si="7"/>
        <v>5782500</v>
      </c>
      <c r="I48" s="44">
        <f t="shared" si="4"/>
        <v>30</v>
      </c>
      <c r="J48" s="43">
        <f>IF(B48="","",LOOKUP(B48,'Interes Mora'!$A$3:$E$700))</f>
        <v>2.3547722012123629E-2</v>
      </c>
      <c r="K48" s="45">
        <f t="shared" si="5"/>
        <v>136164.70253510488</v>
      </c>
      <c r="L48" s="45">
        <f t="shared" si="8"/>
        <v>2418090.8184150462</v>
      </c>
    </row>
    <row r="49" spans="1:12" x14ac:dyDescent="0.25">
      <c r="A49" s="40">
        <f t="shared" si="6"/>
        <v>43009</v>
      </c>
      <c r="B49" s="30">
        <f t="shared" si="0"/>
        <v>43039</v>
      </c>
      <c r="C49" s="25">
        <v>1350000</v>
      </c>
      <c r="D49" s="41">
        <f t="shared" si="2"/>
        <v>30</v>
      </c>
      <c r="E49" s="42">
        <f t="shared" si="1"/>
        <v>1350000</v>
      </c>
      <c r="F49" s="98">
        <f>IF(B49="","",IF($I$8=1,VLOOKUP(YEAR(B49),'% Aportes Salud - Pensión'!$A$3:$E$100,4,FALSE),VLOOKUP(YEAR(B49),'% Aportes Salud - Pensión'!$A$3:$E$100,5,FALSE)))</f>
        <v>0.125</v>
      </c>
      <c r="G49" s="42">
        <f t="shared" si="3"/>
        <v>168750</v>
      </c>
      <c r="H49" s="42">
        <f t="shared" si="7"/>
        <v>5951250</v>
      </c>
      <c r="I49" s="44">
        <f t="shared" si="4"/>
        <v>31</v>
      </c>
      <c r="J49" s="43">
        <f>IF(B49="","",LOOKUP(B49,'Interes Mora'!$A$3:$E$700))</f>
        <v>2.3227846316473233E-2</v>
      </c>
      <c r="K49" s="45">
        <f t="shared" si="5"/>
        <v>142842.54440394172</v>
      </c>
      <c r="L49" s="45">
        <f t="shared" si="8"/>
        <v>2560933.362818988</v>
      </c>
    </row>
    <row r="50" spans="1:12" x14ac:dyDescent="0.25">
      <c r="A50" s="40">
        <f t="shared" si="6"/>
        <v>43040</v>
      </c>
      <c r="B50" s="30">
        <f t="shared" si="0"/>
        <v>43069</v>
      </c>
      <c r="C50" s="25">
        <v>1350000</v>
      </c>
      <c r="D50" s="41">
        <f t="shared" si="2"/>
        <v>30</v>
      </c>
      <c r="E50" s="42">
        <f t="shared" si="1"/>
        <v>1350000</v>
      </c>
      <c r="F50" s="98">
        <f>IF(B50="","",IF($I$8=1,VLOOKUP(YEAR(B50),'% Aportes Salud - Pensión'!$A$3:$E$100,4,FALSE),VLOOKUP(YEAR(B50),'% Aportes Salud - Pensión'!$A$3:$E$100,5,FALSE)))</f>
        <v>0.125</v>
      </c>
      <c r="G50" s="42">
        <f t="shared" si="3"/>
        <v>168750</v>
      </c>
      <c r="H50" s="42">
        <f t="shared" si="7"/>
        <v>6120000</v>
      </c>
      <c r="I50" s="44">
        <f t="shared" si="4"/>
        <v>30</v>
      </c>
      <c r="J50" s="43">
        <f>IF(B50="","",LOOKUP(B50,'Interes Mora'!$A$3:$E$700))</f>
        <v>2.3043175271197036E-2</v>
      </c>
      <c r="K50" s="45">
        <f t="shared" si="5"/>
        <v>141024.23265972585</v>
      </c>
      <c r="L50" s="45">
        <f t="shared" si="8"/>
        <v>2701957.595478714</v>
      </c>
    </row>
    <row r="51" spans="1:12" x14ac:dyDescent="0.25">
      <c r="A51" s="40">
        <f t="shared" si="6"/>
        <v>43070</v>
      </c>
      <c r="B51" s="30">
        <f t="shared" si="0"/>
        <v>43100</v>
      </c>
      <c r="C51" s="25">
        <v>1350000</v>
      </c>
      <c r="D51" s="41">
        <f t="shared" si="2"/>
        <v>30</v>
      </c>
      <c r="E51" s="42">
        <f t="shared" si="1"/>
        <v>1350000</v>
      </c>
      <c r="F51" s="98">
        <f>IF(B51="","",IF($I$8=1,VLOOKUP(YEAR(B51),'% Aportes Salud - Pensión'!$A$3:$E$100,4,FALSE),VLOOKUP(YEAR(B51),'% Aportes Salud - Pensión'!$A$3:$E$100,5,FALSE)))</f>
        <v>0.125</v>
      </c>
      <c r="G51" s="42">
        <f t="shared" si="3"/>
        <v>168750</v>
      </c>
      <c r="H51" s="42">
        <f t="shared" si="7"/>
        <v>6288750</v>
      </c>
      <c r="I51" s="44">
        <f t="shared" si="4"/>
        <v>31</v>
      </c>
      <c r="J51" s="43">
        <f>IF(B51="","",LOOKUP(B51,'Interes Mora'!$A$3:$E$700))</f>
        <v>2.2858136808515228E-2</v>
      </c>
      <c r="K51" s="45">
        <f t="shared" si="5"/>
        <v>148540.74478303516</v>
      </c>
      <c r="L51" s="45">
        <f t="shared" si="8"/>
        <v>2850498.340261749</v>
      </c>
    </row>
    <row r="52" spans="1:12" x14ac:dyDescent="0.25">
      <c r="A52" s="40">
        <f t="shared" si="6"/>
        <v>43101</v>
      </c>
      <c r="B52" s="30">
        <f t="shared" si="0"/>
        <v>43131</v>
      </c>
      <c r="C52" s="25">
        <v>1350000</v>
      </c>
      <c r="D52" s="41">
        <f t="shared" si="2"/>
        <v>30</v>
      </c>
      <c r="E52" s="42">
        <f t="shared" si="1"/>
        <v>1350000</v>
      </c>
      <c r="F52" s="98">
        <f>IF(B52="","",IF($I$8=1,VLOOKUP(YEAR(B52),'% Aportes Salud - Pensión'!$A$3:$E$100,4,FALSE),VLOOKUP(YEAR(B52),'% Aportes Salud - Pensión'!$A$3:$E$100,5,FALSE)))</f>
        <v>0.125</v>
      </c>
      <c r="G52" s="42">
        <f t="shared" si="3"/>
        <v>168750</v>
      </c>
      <c r="H52" s="42">
        <f t="shared" si="7"/>
        <v>6457500</v>
      </c>
      <c r="I52" s="44">
        <f t="shared" si="4"/>
        <v>31</v>
      </c>
      <c r="J52" s="43">
        <f>IF(B52="","",LOOKUP(B52,'Interes Mora'!$A$3:$E$700))</f>
        <v>2.2780115587483163E-2</v>
      </c>
      <c r="K52" s="45">
        <f t="shared" si="5"/>
        <v>152006.01628637826</v>
      </c>
      <c r="L52" s="45">
        <f t="shared" si="8"/>
        <v>3002504.3565481273</v>
      </c>
    </row>
    <row r="53" spans="1:12" x14ac:dyDescent="0.25">
      <c r="A53" s="40">
        <f t="shared" si="6"/>
        <v>43132</v>
      </c>
      <c r="B53" s="30">
        <f t="shared" si="0"/>
        <v>43159</v>
      </c>
      <c r="C53" s="25">
        <v>1350000</v>
      </c>
      <c r="D53" s="41">
        <f t="shared" si="2"/>
        <v>30</v>
      </c>
      <c r="E53" s="42">
        <f t="shared" si="1"/>
        <v>1350000</v>
      </c>
      <c r="F53" s="98">
        <f>IF(B53="","",IF($I$8=1,VLOOKUP(YEAR(B53),'% Aportes Salud - Pensión'!$A$3:$E$100,4,FALSE),VLOOKUP(YEAR(B53),'% Aportes Salud - Pensión'!$A$3:$E$100,5,FALSE)))</f>
        <v>0.125</v>
      </c>
      <c r="G53" s="42">
        <f t="shared" si="3"/>
        <v>168750</v>
      </c>
      <c r="H53" s="42">
        <f t="shared" si="7"/>
        <v>6626250</v>
      </c>
      <c r="I53" s="44">
        <f t="shared" si="4"/>
        <v>28</v>
      </c>
      <c r="J53" s="43">
        <f>IF(B53="","",LOOKUP(B53,'Interes Mora'!$A$3:$E$700))</f>
        <v>2.3091808474569486E-2</v>
      </c>
      <c r="K53" s="45">
        <f t="shared" si="5"/>
        <v>142811.28951097498</v>
      </c>
      <c r="L53" s="45">
        <f t="shared" si="8"/>
        <v>3145315.6460591024</v>
      </c>
    </row>
    <row r="54" spans="1:12" x14ac:dyDescent="0.25">
      <c r="A54" s="40">
        <f t="shared" si="6"/>
        <v>43160</v>
      </c>
      <c r="B54" s="30">
        <f t="shared" si="0"/>
        <v>43190</v>
      </c>
      <c r="C54" s="25">
        <v>1350000</v>
      </c>
      <c r="D54" s="41">
        <f t="shared" si="2"/>
        <v>30</v>
      </c>
      <c r="E54" s="42">
        <f t="shared" si="1"/>
        <v>1350000</v>
      </c>
      <c r="F54" s="98">
        <f>IF(B54="","",IF($I$8=1,VLOOKUP(YEAR(B54),'% Aportes Salud - Pensión'!$A$3:$E$100,4,FALSE),VLOOKUP(YEAR(B54),'% Aportes Salud - Pensión'!$A$3:$E$100,5,FALSE)))</f>
        <v>0.125</v>
      </c>
      <c r="G54" s="42">
        <f t="shared" si="3"/>
        <v>168750</v>
      </c>
      <c r="H54" s="42">
        <f t="shared" si="7"/>
        <v>6795000</v>
      </c>
      <c r="I54" s="44">
        <f t="shared" si="4"/>
        <v>31</v>
      </c>
      <c r="J54" s="43">
        <f>IF(B54="","",LOOKUP(B54,'Interes Mora'!$A$3:$E$700))</f>
        <v>2.2770358330055807E-2</v>
      </c>
      <c r="K54" s="45">
        <f t="shared" si="5"/>
        <v>159882.07101448684</v>
      </c>
      <c r="L54" s="45">
        <f t="shared" si="8"/>
        <v>3305197.7170735891</v>
      </c>
    </row>
    <row r="55" spans="1:12" x14ac:dyDescent="0.25">
      <c r="A55" s="40">
        <f t="shared" si="6"/>
        <v>43191</v>
      </c>
      <c r="B55" s="30">
        <f t="shared" si="0"/>
        <v>43220</v>
      </c>
      <c r="C55" s="25">
        <v>1350000</v>
      </c>
      <c r="D55" s="41">
        <f t="shared" si="2"/>
        <v>30</v>
      </c>
      <c r="E55" s="42">
        <f t="shared" si="1"/>
        <v>1350000</v>
      </c>
      <c r="F55" s="98">
        <f>IF(B55="","",IF($I$8=1,VLOOKUP(YEAR(B55),'% Aportes Salud - Pensión'!$A$3:$E$100,4,FALSE),VLOOKUP(YEAR(B55),'% Aportes Salud - Pensión'!$A$3:$E$100,5,FALSE)))</f>
        <v>0.125</v>
      </c>
      <c r="G55" s="42">
        <f t="shared" si="3"/>
        <v>168750</v>
      </c>
      <c r="H55" s="42">
        <f t="shared" si="7"/>
        <v>6963750</v>
      </c>
      <c r="I55" s="44">
        <f t="shared" si="4"/>
        <v>30</v>
      </c>
      <c r="J55" s="43">
        <f>IF(B55="","",LOOKUP(B55,'Interes Mora'!$A$3:$E$700))</f>
        <v>2.2574997834371668E-2</v>
      </c>
      <c r="K55" s="45">
        <f t="shared" si="5"/>
        <v>157206.64116910571</v>
      </c>
      <c r="L55" s="45">
        <f t="shared" si="8"/>
        <v>3462404.3582426948</v>
      </c>
    </row>
    <row r="56" spans="1:12" x14ac:dyDescent="0.25">
      <c r="A56" s="40">
        <f t="shared" si="6"/>
        <v>43221</v>
      </c>
      <c r="B56" s="30">
        <f t="shared" si="0"/>
        <v>43251</v>
      </c>
      <c r="C56" s="25">
        <v>1350000</v>
      </c>
      <c r="D56" s="41">
        <f t="shared" si="2"/>
        <v>30</v>
      </c>
      <c r="E56" s="42">
        <f t="shared" si="1"/>
        <v>1350000</v>
      </c>
      <c r="F56" s="98">
        <f>IF(B56="","",IF($I$8=1,VLOOKUP(YEAR(B56),'% Aportes Salud - Pensión'!$A$3:$E$100,4,FALSE),VLOOKUP(YEAR(B56),'% Aportes Salud - Pensión'!$A$3:$E$100,5,FALSE)))</f>
        <v>0.125</v>
      </c>
      <c r="G56" s="42">
        <f t="shared" si="3"/>
        <v>168750</v>
      </c>
      <c r="H56" s="42">
        <f t="shared" si="7"/>
        <v>7132500</v>
      </c>
      <c r="I56" s="44">
        <f t="shared" si="4"/>
        <v>31</v>
      </c>
      <c r="J56" s="43">
        <f>IF(B56="","",LOOKUP(B56,'Interes Mora'!$A$3:$E$700))</f>
        <v>2.2535876422826506E-2</v>
      </c>
      <c r="K56" s="45">
        <f t="shared" si="5"/>
        <v>166095.04320533708</v>
      </c>
      <c r="L56" s="45">
        <f t="shared" si="8"/>
        <v>3628499.4014480319</v>
      </c>
    </row>
    <row r="57" spans="1:12" x14ac:dyDescent="0.25">
      <c r="A57" s="40">
        <f t="shared" si="6"/>
        <v>43252</v>
      </c>
      <c r="B57" s="30">
        <f t="shared" si="0"/>
        <v>43281</v>
      </c>
      <c r="C57" s="25"/>
      <c r="D57" s="41">
        <f t="shared" si="2"/>
        <v>0</v>
      </c>
      <c r="E57" s="42">
        <f t="shared" si="1"/>
        <v>0</v>
      </c>
      <c r="F57" s="98">
        <f>IF(B57="","",IF($I$8=1,VLOOKUP(YEAR(B57),'% Aportes Salud - Pensión'!$A$3:$E$100,4,FALSE),VLOOKUP(YEAR(B57),'% Aportes Salud - Pensión'!$A$3:$E$100,5,FALSE)))</f>
        <v>0.125</v>
      </c>
      <c r="G57" s="42">
        <f t="shared" si="3"/>
        <v>0</v>
      </c>
      <c r="H57" s="42">
        <f t="shared" si="7"/>
        <v>7132500</v>
      </c>
      <c r="I57" s="44">
        <f t="shared" si="4"/>
        <v>30</v>
      </c>
      <c r="J57" s="43">
        <f>IF(B57="","",LOOKUP(B57,'Interes Mora'!$A$3:$E$700))</f>
        <v>2.2379225919199275E-2</v>
      </c>
      <c r="K57" s="45">
        <f t="shared" si="5"/>
        <v>159619.82886868884</v>
      </c>
      <c r="L57" s="45">
        <f t="shared" si="8"/>
        <v>3788119.2303167209</v>
      </c>
    </row>
    <row r="58" spans="1:12" x14ac:dyDescent="0.25">
      <c r="A58" s="40">
        <f t="shared" si="6"/>
        <v>43282</v>
      </c>
      <c r="B58" s="30">
        <f t="shared" si="0"/>
        <v>43312</v>
      </c>
      <c r="C58" s="25"/>
      <c r="D58" s="41">
        <f t="shared" si="2"/>
        <v>0</v>
      </c>
      <c r="E58" s="42">
        <f t="shared" si="1"/>
        <v>0</v>
      </c>
      <c r="F58" s="98">
        <f>IF(B58="","",IF($I$8=1,VLOOKUP(YEAR(B58),'% Aportes Salud - Pensión'!$A$3:$E$100,4,FALSE),VLOOKUP(YEAR(B58),'% Aportes Salud - Pensión'!$A$3:$E$100,5,FALSE)))</f>
        <v>0.125</v>
      </c>
      <c r="G58" s="42">
        <f t="shared" si="3"/>
        <v>0</v>
      </c>
      <c r="H58" s="42">
        <f t="shared" si="7"/>
        <v>7132500</v>
      </c>
      <c r="I58" s="44">
        <f t="shared" si="4"/>
        <v>31</v>
      </c>
      <c r="J58" s="43">
        <f>IF(B58="","",LOOKUP(B58,'Interes Mora'!$A$3:$E$700))</f>
        <v>2.2133929699163168E-2</v>
      </c>
      <c r="K58" s="45">
        <f t="shared" si="5"/>
        <v>163132.59536525735</v>
      </c>
      <c r="L58" s="45">
        <f t="shared" si="8"/>
        <v>3951251.8256819784</v>
      </c>
    </row>
    <row r="59" spans="1:12" x14ac:dyDescent="0.25">
      <c r="A59" s="40">
        <f t="shared" si="6"/>
        <v>43313</v>
      </c>
      <c r="B59" s="30">
        <f t="shared" si="0"/>
        <v>43343</v>
      </c>
      <c r="C59" s="25"/>
      <c r="D59" s="41">
        <f t="shared" si="2"/>
        <v>0</v>
      </c>
      <c r="E59" s="42">
        <f t="shared" si="1"/>
        <v>0</v>
      </c>
      <c r="F59" s="98">
        <f>IF(B59="","",IF($I$8=1,VLOOKUP(YEAR(B59),'% Aportes Salud - Pensión'!$A$3:$E$100,4,FALSE),VLOOKUP(YEAR(B59),'% Aportes Salud - Pensión'!$A$3:$E$100,5,FALSE)))</f>
        <v>0.125</v>
      </c>
      <c r="G59" s="42">
        <f t="shared" si="3"/>
        <v>0</v>
      </c>
      <c r="H59" s="42">
        <f t="shared" si="7"/>
        <v>7132500</v>
      </c>
      <c r="I59" s="44">
        <f t="shared" si="4"/>
        <v>31</v>
      </c>
      <c r="J59" s="43">
        <f>IF(B59="","",LOOKUP(B59,'Interes Mora'!$A$3:$E$700))</f>
        <v>2.2045464310016527E-2</v>
      </c>
      <c r="K59" s="45">
        <f t="shared" si="5"/>
        <v>162480.5833308993</v>
      </c>
      <c r="L59" s="45">
        <f t="shared" si="8"/>
        <v>4113732.4090128778</v>
      </c>
    </row>
    <row r="60" spans="1:12" x14ac:dyDescent="0.25">
      <c r="A60" s="40">
        <f t="shared" si="6"/>
        <v>43344</v>
      </c>
      <c r="B60" s="30">
        <f t="shared" si="0"/>
        <v>43373</v>
      </c>
      <c r="C60" s="25"/>
      <c r="D60" s="41">
        <f t="shared" si="2"/>
        <v>0</v>
      </c>
      <c r="E60" s="42">
        <f t="shared" si="1"/>
        <v>0</v>
      </c>
      <c r="F60" s="98">
        <f>IF(B60="","",IF($I$8=1,VLOOKUP(YEAR(B60),'% Aportes Salud - Pensión'!$A$3:$E$100,4,FALSE),VLOOKUP(YEAR(B60),'% Aportes Salud - Pensión'!$A$3:$E$100,5,FALSE)))</f>
        <v>0.125</v>
      </c>
      <c r="G60" s="42">
        <f t="shared" si="3"/>
        <v>0</v>
      </c>
      <c r="H60" s="42">
        <f t="shared" si="7"/>
        <v>7132500</v>
      </c>
      <c r="I60" s="44">
        <f t="shared" si="4"/>
        <v>30</v>
      </c>
      <c r="J60" s="43">
        <f>IF(B60="","",LOOKUP(B60,'Interes Mora'!$A$3:$E$700))</f>
        <v>2.1917532081249247E-2</v>
      </c>
      <c r="K60" s="45">
        <f t="shared" si="5"/>
        <v>156326.79756951027</v>
      </c>
      <c r="L60" s="45">
        <f t="shared" si="8"/>
        <v>4270059.2065823879</v>
      </c>
    </row>
    <row r="61" spans="1:12" x14ac:dyDescent="0.25">
      <c r="A61" s="40">
        <f t="shared" si="6"/>
        <v>43374</v>
      </c>
      <c r="B61" s="30">
        <f t="shared" si="0"/>
        <v>43404</v>
      </c>
      <c r="C61" s="25"/>
      <c r="D61" s="41">
        <f t="shared" si="2"/>
        <v>0</v>
      </c>
      <c r="E61" s="42">
        <f t="shared" si="1"/>
        <v>0</v>
      </c>
      <c r="F61" s="98">
        <f>IF(B61="","",IF($I$8=1,VLOOKUP(YEAR(B61),'% Aportes Salud - Pensión'!$A$3:$E$100,4,FALSE),VLOOKUP(YEAR(B61),'% Aportes Salud - Pensión'!$A$3:$E$100,5,FALSE)))</f>
        <v>0.125</v>
      </c>
      <c r="G61" s="42">
        <f t="shared" si="3"/>
        <v>0</v>
      </c>
      <c r="H61" s="42">
        <f t="shared" si="7"/>
        <v>7132500</v>
      </c>
      <c r="I61" s="44">
        <f t="shared" si="4"/>
        <v>31</v>
      </c>
      <c r="J61" s="43">
        <f>IF(B61="","",LOOKUP(B61,'Interes Mora'!$A$3:$E$700))</f>
        <v>2.1740103800155453E-2</v>
      </c>
      <c r="K61" s="45">
        <f t="shared" si="5"/>
        <v>160230.00003309574</v>
      </c>
      <c r="L61" s="45">
        <f t="shared" si="8"/>
        <v>4430289.2066154834</v>
      </c>
    </row>
    <row r="62" spans="1:12" x14ac:dyDescent="0.25">
      <c r="A62" s="40">
        <f t="shared" si="6"/>
        <v>43405</v>
      </c>
      <c r="B62" s="30">
        <f t="shared" si="0"/>
        <v>43434</v>
      </c>
      <c r="C62" s="25"/>
      <c r="D62" s="41">
        <f t="shared" si="2"/>
        <v>0</v>
      </c>
      <c r="E62" s="42">
        <f t="shared" si="1"/>
        <v>0</v>
      </c>
      <c r="F62" s="98">
        <f>IF(B62="","",IF($I$8=1,VLOOKUP(YEAR(B62),'% Aportes Salud - Pensión'!$A$3:$E$100,4,FALSE),VLOOKUP(YEAR(B62),'% Aportes Salud - Pensión'!$A$3:$E$100,5,FALSE)))</f>
        <v>0.125</v>
      </c>
      <c r="G62" s="42">
        <f t="shared" si="3"/>
        <v>0</v>
      </c>
      <c r="H62" s="42">
        <f t="shared" si="7"/>
        <v>7132500</v>
      </c>
      <c r="I62" s="44">
        <f t="shared" si="4"/>
        <v>30</v>
      </c>
      <c r="J62" s="43">
        <f>IF(B62="","",LOOKUP(B62,'Interes Mora'!$A$3:$E$700))</f>
        <v>2.1601869331581591E-2</v>
      </c>
      <c r="K62" s="45">
        <f t="shared" si="5"/>
        <v>154075.33300750569</v>
      </c>
      <c r="L62" s="45">
        <f t="shared" si="8"/>
        <v>4584364.5396229895</v>
      </c>
    </row>
    <row r="63" spans="1:12" x14ac:dyDescent="0.25">
      <c r="A63" s="40">
        <f t="shared" si="6"/>
        <v>43435</v>
      </c>
      <c r="B63" s="30">
        <f t="shared" si="0"/>
        <v>43465</v>
      </c>
      <c r="C63" s="25"/>
      <c r="D63" s="41">
        <f t="shared" si="2"/>
        <v>0</v>
      </c>
      <c r="E63" s="42">
        <f t="shared" si="1"/>
        <v>0</v>
      </c>
      <c r="F63" s="98">
        <f>IF(B63="","",IF($I$8=1,VLOOKUP(YEAR(B63),'% Aportes Salud - Pensión'!$A$3:$E$100,4,FALSE),VLOOKUP(YEAR(B63),'% Aportes Salud - Pensión'!$A$3:$E$100,5,FALSE)))</f>
        <v>0.125</v>
      </c>
      <c r="G63" s="42">
        <f t="shared" si="3"/>
        <v>0</v>
      </c>
      <c r="H63" s="42">
        <f t="shared" si="7"/>
        <v>7132500</v>
      </c>
      <c r="I63" s="44">
        <f t="shared" si="4"/>
        <v>31</v>
      </c>
      <c r="J63" s="43">
        <f>IF(B63="","",LOOKUP(B63,'Interes Mora'!$A$3:$E$700))</f>
        <v>2.1512895544899102E-2</v>
      </c>
      <c r="K63" s="45">
        <f t="shared" si="5"/>
        <v>158555.41838979261</v>
      </c>
      <c r="L63" s="45">
        <f t="shared" si="8"/>
        <v>4742919.958012782</v>
      </c>
    </row>
    <row r="64" spans="1:12" x14ac:dyDescent="0.25">
      <c r="A64" s="40">
        <f t="shared" si="6"/>
        <v>43466</v>
      </c>
      <c r="B64" s="30">
        <f t="shared" si="0"/>
        <v>43496</v>
      </c>
      <c r="C64" s="25"/>
      <c r="D64" s="41">
        <f t="shared" si="2"/>
        <v>0</v>
      </c>
      <c r="E64" s="42">
        <f t="shared" si="1"/>
        <v>0</v>
      </c>
      <c r="F64" s="98">
        <f>IF(B64="","",IF($I$8=1,VLOOKUP(YEAR(B64),'% Aportes Salud - Pensión'!$A$3:$E$100,4,FALSE),VLOOKUP(YEAR(B64),'% Aportes Salud - Pensión'!$A$3:$E$100,5,FALSE)))</f>
        <v>0.125</v>
      </c>
      <c r="G64" s="42">
        <f t="shared" si="3"/>
        <v>0</v>
      </c>
      <c r="H64" s="42">
        <f t="shared" si="7"/>
        <v>7132500</v>
      </c>
      <c r="I64" s="44">
        <f t="shared" si="4"/>
        <v>31</v>
      </c>
      <c r="J64" s="43">
        <f>IF(B64="","",LOOKUP(B64,'Interes Mora'!$A$3:$E$700))</f>
        <v>2.127521449135017E-2</v>
      </c>
      <c r="K64" s="45">
        <f t="shared" si="5"/>
        <v>156803.64960487359</v>
      </c>
      <c r="L64" s="45">
        <f t="shared" si="8"/>
        <v>4899723.6076176558</v>
      </c>
    </row>
    <row r="65" spans="1:12" x14ac:dyDescent="0.25">
      <c r="A65" s="40">
        <f t="shared" si="6"/>
        <v>43497</v>
      </c>
      <c r="B65" s="30">
        <f t="shared" si="0"/>
        <v>43524</v>
      </c>
      <c r="C65" s="25"/>
      <c r="D65" s="41">
        <f t="shared" si="2"/>
        <v>0</v>
      </c>
      <c r="E65" s="42">
        <f t="shared" si="1"/>
        <v>0</v>
      </c>
      <c r="F65" s="98">
        <f>IF(B65="","",IF($I$8=1,VLOOKUP(YEAR(B65),'% Aportes Salud - Pensión'!$A$3:$E$100,4,FALSE),VLOOKUP(YEAR(B65),'% Aportes Salud - Pensión'!$A$3:$E$100,5,FALSE)))</f>
        <v>0.125</v>
      </c>
      <c r="G65" s="42">
        <f t="shared" si="3"/>
        <v>0</v>
      </c>
      <c r="H65" s="42">
        <f t="shared" si="7"/>
        <v>7132500</v>
      </c>
      <c r="I65" s="44">
        <f t="shared" si="4"/>
        <v>28</v>
      </c>
      <c r="J65" s="43">
        <f>IF(B65="","",LOOKUP(B65,'Interes Mora'!$A$3:$E$700))</f>
        <v>2.1809143962671307E-2</v>
      </c>
      <c r="K65" s="45">
        <f t="shared" si="5"/>
        <v>145183.4713595029</v>
      </c>
      <c r="L65" s="45">
        <f t="shared" si="8"/>
        <v>5044907.0789771583</v>
      </c>
    </row>
    <row r="66" spans="1:12" x14ac:dyDescent="0.25">
      <c r="A66" s="40">
        <f t="shared" si="6"/>
        <v>43525</v>
      </c>
      <c r="B66" s="30">
        <f t="shared" si="0"/>
        <v>43555</v>
      </c>
      <c r="C66" s="25"/>
      <c r="D66" s="41">
        <f t="shared" si="2"/>
        <v>0</v>
      </c>
      <c r="E66" s="42">
        <f t="shared" si="1"/>
        <v>0</v>
      </c>
      <c r="F66" s="98">
        <f>IF(B66="","",IF($I$8=1,VLOOKUP(YEAR(B66),'% Aportes Salud - Pensión'!$A$3:$E$100,4,FALSE),VLOOKUP(YEAR(B66),'% Aportes Salud - Pensión'!$A$3:$E$100,5,FALSE)))</f>
        <v>0.125</v>
      </c>
      <c r="G66" s="42">
        <f t="shared" si="3"/>
        <v>0</v>
      </c>
      <c r="H66" s="42">
        <f t="shared" si="7"/>
        <v>7132500</v>
      </c>
      <c r="I66" s="44">
        <f t="shared" si="4"/>
        <v>31</v>
      </c>
      <c r="J66" s="43">
        <f>IF(B66="","",LOOKUP(B66,'Interes Mora'!$A$3:$E$700))</f>
        <v>2.1483218662772696E-2</v>
      </c>
      <c r="K66" s="45">
        <f t="shared" si="5"/>
        <v>158336.69234930046</v>
      </c>
      <c r="L66" s="45">
        <f t="shared" si="8"/>
        <v>5203243.771326459</v>
      </c>
    </row>
    <row r="67" spans="1:12" x14ac:dyDescent="0.25">
      <c r="A67" s="40">
        <f t="shared" si="6"/>
        <v>43556</v>
      </c>
      <c r="B67" s="30">
        <f t="shared" si="0"/>
        <v>43585</v>
      </c>
      <c r="C67" s="25"/>
      <c r="D67" s="41">
        <f t="shared" si="2"/>
        <v>0</v>
      </c>
      <c r="E67" s="42">
        <f t="shared" si="1"/>
        <v>0</v>
      </c>
      <c r="F67" s="98">
        <f>IF(B67="","",IF($I$8=1,VLOOKUP(YEAR(B67),'% Aportes Salud - Pensión'!$A$3:$E$100,4,FALSE),VLOOKUP(YEAR(B67),'% Aportes Salud - Pensión'!$A$3:$E$100,5,FALSE)))</f>
        <v>0.125</v>
      </c>
      <c r="G67" s="42">
        <f t="shared" si="3"/>
        <v>0</v>
      </c>
      <c r="H67" s="42">
        <f t="shared" si="7"/>
        <v>7132500</v>
      </c>
      <c r="I67" s="44">
        <f t="shared" si="4"/>
        <v>30</v>
      </c>
      <c r="J67" s="43">
        <f>IF(B67="","",LOOKUP(B67,'Interes Mora'!$A$3:$E$700))</f>
        <v>2.1433736106823309E-2</v>
      </c>
      <c r="K67" s="45">
        <f t="shared" si="5"/>
        <v>152876.12278191725</v>
      </c>
      <c r="L67" s="45">
        <f t="shared" si="8"/>
        <v>5356119.8941083765</v>
      </c>
    </row>
    <row r="68" spans="1:12" x14ac:dyDescent="0.25">
      <c r="A68" s="40">
        <f t="shared" si="6"/>
        <v>43586</v>
      </c>
      <c r="B68" s="30">
        <f t="shared" si="0"/>
        <v>43616</v>
      </c>
      <c r="C68" s="25"/>
      <c r="D68" s="41">
        <f t="shared" si="2"/>
        <v>0</v>
      </c>
      <c r="E68" s="42">
        <f t="shared" si="1"/>
        <v>0</v>
      </c>
      <c r="F68" s="98">
        <f>IF(B68="","",IF($I$8=1,VLOOKUP(YEAR(B68),'% Aportes Salud - Pensión'!$A$3:$E$100,4,FALSE),VLOOKUP(YEAR(B68),'% Aportes Salud - Pensión'!$A$3:$E$100,5,FALSE)))</f>
        <v>0.125</v>
      </c>
      <c r="G68" s="42">
        <f t="shared" si="3"/>
        <v>0</v>
      </c>
      <c r="H68" s="42">
        <f t="shared" si="7"/>
        <v>7132500</v>
      </c>
      <c r="I68" s="44">
        <f t="shared" si="4"/>
        <v>31</v>
      </c>
      <c r="J68" s="43">
        <f>IF(B68="","",LOOKUP(B68,'Interes Mora'!$A$3:$E$700))</f>
        <v>2.1453532293473465E-2</v>
      </c>
      <c r="K68" s="45">
        <f t="shared" si="5"/>
        <v>158117.8963859728</v>
      </c>
      <c r="L68" s="45">
        <f t="shared" si="8"/>
        <v>5514237.7904943489</v>
      </c>
    </row>
    <row r="69" spans="1:12" x14ac:dyDescent="0.25">
      <c r="A69" s="40">
        <f t="shared" si="6"/>
        <v>43617</v>
      </c>
      <c r="B69" s="30">
        <f t="shared" si="0"/>
        <v>43646</v>
      </c>
      <c r="C69" s="25"/>
      <c r="D69" s="41">
        <f t="shared" si="2"/>
        <v>0</v>
      </c>
      <c r="E69" s="42">
        <f t="shared" si="1"/>
        <v>0</v>
      </c>
      <c r="F69" s="98">
        <f>IF(B69="","",IF($I$8=1,VLOOKUP(YEAR(B69),'% Aportes Salud - Pensión'!$A$3:$E$100,4,FALSE),VLOOKUP(YEAR(B69),'% Aportes Salud - Pensión'!$A$3:$E$100,5,FALSE)))</f>
        <v>0.125</v>
      </c>
      <c r="G69" s="42">
        <f t="shared" si="3"/>
        <v>0</v>
      </c>
      <c r="H69" s="42">
        <f t="shared" si="7"/>
        <v>7132500</v>
      </c>
      <c r="I69" s="44">
        <f t="shared" si="4"/>
        <v>30</v>
      </c>
      <c r="J69" s="43">
        <f>IF(B69="","",LOOKUP(B69,'Interes Mora'!$A$3:$E$700))</f>
        <v>2.1413935698951558E-2</v>
      </c>
      <c r="K69" s="45">
        <f t="shared" si="5"/>
        <v>152734.896372772</v>
      </c>
      <c r="L69" s="45">
        <f t="shared" si="8"/>
        <v>5666972.6868671207</v>
      </c>
    </row>
    <row r="70" spans="1:12" x14ac:dyDescent="0.25">
      <c r="A70" s="40">
        <f t="shared" si="6"/>
        <v>43647</v>
      </c>
      <c r="B70" s="30">
        <f t="shared" si="0"/>
        <v>43677</v>
      </c>
      <c r="C70" s="25"/>
      <c r="D70" s="41">
        <f t="shared" si="2"/>
        <v>0</v>
      </c>
      <c r="E70" s="42">
        <f t="shared" si="1"/>
        <v>0</v>
      </c>
      <c r="F70" s="98">
        <f>IF(B70="","",IF($I$8=1,VLOOKUP(YEAR(B70),'% Aportes Salud - Pensión'!$A$3:$E$100,4,FALSE),VLOOKUP(YEAR(B70),'% Aportes Salud - Pensión'!$A$3:$E$100,5,FALSE)))</f>
        <v>0.125</v>
      </c>
      <c r="G70" s="42">
        <f t="shared" si="3"/>
        <v>0</v>
      </c>
      <c r="H70" s="42">
        <f t="shared" si="7"/>
        <v>7132500</v>
      </c>
      <c r="I70" s="44">
        <f t="shared" si="4"/>
        <v>31</v>
      </c>
      <c r="J70" s="43">
        <f>IF(B70="","",LOOKUP(B70,'Interes Mora'!$A$3:$E$700))</f>
        <v>2.1394131067975497E-2</v>
      </c>
      <c r="K70" s="45">
        <f t="shared" si="5"/>
        <v>157680.0945037464</v>
      </c>
      <c r="L70" s="45">
        <f t="shared" si="8"/>
        <v>5824652.781370867</v>
      </c>
    </row>
    <row r="71" spans="1:12" x14ac:dyDescent="0.25">
      <c r="A71" s="40">
        <f t="shared" si="6"/>
        <v>43678</v>
      </c>
      <c r="B71" s="30">
        <f t="shared" si="0"/>
        <v>43708</v>
      </c>
      <c r="C71" s="25"/>
      <c r="D71" s="41">
        <f t="shared" si="2"/>
        <v>0</v>
      </c>
      <c r="E71" s="42">
        <f t="shared" si="1"/>
        <v>0</v>
      </c>
      <c r="F71" s="98">
        <f>IF(B71="","",IF($I$8=1,VLOOKUP(YEAR(B71),'% Aportes Salud - Pensión'!$A$3:$E$100,4,FALSE),VLOOKUP(YEAR(B71),'% Aportes Salud - Pensión'!$A$3:$E$100,5,FALSE)))</f>
        <v>0.125</v>
      </c>
      <c r="G71" s="42">
        <f t="shared" si="3"/>
        <v>0</v>
      </c>
      <c r="H71" s="42">
        <f t="shared" si="7"/>
        <v>7132500</v>
      </c>
      <c r="I71" s="44">
        <f t="shared" si="4"/>
        <v>31</v>
      </c>
      <c r="J71" s="43">
        <f>IF(B71="","",LOOKUP(B71,'Interes Mora'!$A$3:$E$700))</f>
        <v>2.1433736106823309E-2</v>
      </c>
      <c r="K71" s="45">
        <f t="shared" si="5"/>
        <v>157971.99354131447</v>
      </c>
      <c r="L71" s="45">
        <f t="shared" si="8"/>
        <v>5982624.7749121813</v>
      </c>
    </row>
    <row r="72" spans="1:12" x14ac:dyDescent="0.25">
      <c r="A72" s="40">
        <f t="shared" si="6"/>
        <v>43709</v>
      </c>
      <c r="B72" s="30">
        <f t="shared" si="0"/>
        <v>43738</v>
      </c>
      <c r="C72" s="25"/>
      <c r="D72" s="41">
        <f t="shared" si="2"/>
        <v>0</v>
      </c>
      <c r="E72" s="42">
        <f t="shared" si="1"/>
        <v>0</v>
      </c>
      <c r="F72" s="98">
        <f>IF(B72="","",IF($I$8=1,VLOOKUP(YEAR(B72),'% Aportes Salud - Pensión'!$A$3:$E$100,4,FALSE),VLOOKUP(YEAR(B72),'% Aportes Salud - Pensión'!$A$3:$E$100,5,FALSE)))</f>
        <v>0.125</v>
      </c>
      <c r="G72" s="42">
        <f t="shared" si="3"/>
        <v>0</v>
      </c>
      <c r="H72" s="42">
        <f t="shared" si="7"/>
        <v>7132500</v>
      </c>
      <c r="I72" s="44">
        <f t="shared" si="4"/>
        <v>30</v>
      </c>
      <c r="J72" s="43">
        <f>IF(B72="","",LOOKUP(B72,'Interes Mora'!$A$3:$E$700))</f>
        <v>2.1433736106823309E-2</v>
      </c>
      <c r="K72" s="45">
        <f t="shared" si="5"/>
        <v>152876.12278191725</v>
      </c>
      <c r="L72" s="45">
        <f t="shared" si="8"/>
        <v>6135500.8976940988</v>
      </c>
    </row>
    <row r="73" spans="1:12" x14ac:dyDescent="0.25">
      <c r="A73" s="40">
        <f t="shared" si="6"/>
        <v>43739</v>
      </c>
      <c r="B73" s="30">
        <f t="shared" si="0"/>
        <v>43769</v>
      </c>
      <c r="C73" s="25"/>
      <c r="D73" s="41">
        <f t="shared" si="2"/>
        <v>0</v>
      </c>
      <c r="E73" s="42">
        <f t="shared" si="1"/>
        <v>0</v>
      </c>
      <c r="F73" s="98">
        <f>IF(B73="","",IF($I$8=1,VLOOKUP(YEAR(B73),'% Aportes Salud - Pensión'!$A$3:$E$100,4,FALSE),VLOOKUP(YEAR(B73),'% Aportes Salud - Pensión'!$A$3:$E$100,5,FALSE)))</f>
        <v>0.125</v>
      </c>
      <c r="G73" s="42">
        <f t="shared" si="3"/>
        <v>0</v>
      </c>
      <c r="H73" s="42">
        <f t="shared" si="7"/>
        <v>7132500</v>
      </c>
      <c r="I73" s="44">
        <f t="shared" si="4"/>
        <v>31</v>
      </c>
      <c r="J73" s="43">
        <f>IF(B73="","",LOOKUP(B73,'Interes Mora'!$A$3:$E$700))</f>
        <v>2.1215699038257929E-2</v>
      </c>
      <c r="K73" s="45">
        <f t="shared" si="5"/>
        <v>156365.00583672052</v>
      </c>
      <c r="L73" s="45">
        <f t="shared" si="8"/>
        <v>6291865.9035308193</v>
      </c>
    </row>
    <row r="74" spans="1:12" x14ac:dyDescent="0.25">
      <c r="A74" s="40">
        <f t="shared" si="6"/>
        <v>43770</v>
      </c>
      <c r="B74" s="30">
        <f t="shared" si="0"/>
        <v>43799</v>
      </c>
      <c r="C74" s="25"/>
      <c r="D74" s="41">
        <f t="shared" si="2"/>
        <v>0</v>
      </c>
      <c r="E74" s="42">
        <f t="shared" si="1"/>
        <v>0</v>
      </c>
      <c r="F74" s="98">
        <f>IF(B74="","",IF($I$8=1,VLOOKUP(YEAR(B74),'% Aportes Salud - Pensión'!$A$3:$E$100,4,FALSE),VLOOKUP(YEAR(B74),'% Aportes Salud - Pensión'!$A$3:$E$100,5,FALSE)))</f>
        <v>0.125</v>
      </c>
      <c r="G74" s="42">
        <f t="shared" si="3"/>
        <v>0</v>
      </c>
      <c r="H74" s="42">
        <f t="shared" si="7"/>
        <v>7132500</v>
      </c>
      <c r="I74" s="44">
        <f t="shared" si="4"/>
        <v>30</v>
      </c>
      <c r="J74" s="43">
        <f>IF(B74="","",LOOKUP(B74,'Interes Mora'!$A$3:$E$700))</f>
        <v>2.1146216086632474E-2</v>
      </c>
      <c r="K74" s="45">
        <f t="shared" si="5"/>
        <v>150825.38623790612</v>
      </c>
      <c r="L74" s="45">
        <f t="shared" si="8"/>
        <v>6442691.2897687256</v>
      </c>
    </row>
    <row r="75" spans="1:12" x14ac:dyDescent="0.25">
      <c r="A75" s="40">
        <f t="shared" si="6"/>
        <v>43800</v>
      </c>
      <c r="B75" s="30">
        <f t="shared" si="0"/>
        <v>43830</v>
      </c>
      <c r="C75" s="25"/>
      <c r="D75" s="41">
        <f t="shared" si="2"/>
        <v>0</v>
      </c>
      <c r="E75" s="42">
        <f t="shared" si="1"/>
        <v>0</v>
      </c>
      <c r="F75" s="98">
        <f>IF(B75="","",IF($I$8=1,VLOOKUP(YEAR(B75),'% Aportes Salud - Pensión'!$A$3:$E$100,4,FALSE),VLOOKUP(YEAR(B75),'% Aportes Salud - Pensión'!$A$3:$E$100,5,FALSE)))</f>
        <v>0.125</v>
      </c>
      <c r="G75" s="42">
        <f t="shared" si="3"/>
        <v>0</v>
      </c>
      <c r="H75" s="42">
        <f t="shared" si="7"/>
        <v>7132500</v>
      </c>
      <c r="I75" s="44">
        <f t="shared" si="4"/>
        <v>31</v>
      </c>
      <c r="J75" s="43">
        <f>IF(B75="","",LOOKUP(B75,'Interes Mora'!$A$3:$E$700))</f>
        <v>2.102698132372427E-2</v>
      </c>
      <c r="K75" s="45">
        <f t="shared" si="5"/>
        <v>154974.10910117879</v>
      </c>
      <c r="L75" s="45">
        <f t="shared" si="8"/>
        <v>6597665.3988699047</v>
      </c>
    </row>
    <row r="76" spans="1:12" x14ac:dyDescent="0.25">
      <c r="A76" s="40">
        <f t="shared" si="6"/>
        <v>43831</v>
      </c>
      <c r="B76" s="30">
        <f t="shared" si="0"/>
        <v>43861</v>
      </c>
      <c r="C76" s="25"/>
      <c r="D76" s="41">
        <f t="shared" si="2"/>
        <v>0</v>
      </c>
      <c r="E76" s="42">
        <f t="shared" si="1"/>
        <v>0</v>
      </c>
      <c r="F76" s="98">
        <f>IF(B76="","",IF($I$8=1,VLOOKUP(YEAR(B76),'% Aportes Salud - Pensión'!$A$3:$E$100,4,FALSE),VLOOKUP(YEAR(B76),'% Aportes Salud - Pensión'!$A$3:$E$100,5,FALSE)))</f>
        <v>0.125</v>
      </c>
      <c r="G76" s="42">
        <f t="shared" si="3"/>
        <v>0</v>
      </c>
      <c r="H76" s="42">
        <f t="shared" si="7"/>
        <v>7132500</v>
      </c>
      <c r="I76" s="44">
        <f t="shared" si="4"/>
        <v>31</v>
      </c>
      <c r="J76" s="43">
        <f>IF(B76="","",LOOKUP(B76,'Interes Mora'!$A$3:$E$700))</f>
        <v>2.0887680238021122E-2</v>
      </c>
      <c r="K76" s="45">
        <f t="shared" si="5"/>
        <v>153947.42527427519</v>
      </c>
      <c r="L76" s="45">
        <f t="shared" si="8"/>
        <v>6751612.8241441799</v>
      </c>
    </row>
    <row r="77" spans="1:12" x14ac:dyDescent="0.25">
      <c r="A77" s="40">
        <f t="shared" si="6"/>
        <v>43862</v>
      </c>
      <c r="B77" s="30">
        <f t="shared" si="0"/>
        <v>43890</v>
      </c>
      <c r="C77" s="25"/>
      <c r="D77" s="41">
        <f t="shared" si="2"/>
        <v>0</v>
      </c>
      <c r="E77" s="42">
        <f t="shared" si="1"/>
        <v>0</v>
      </c>
      <c r="F77" s="98">
        <f>IF(B77="","",IF($I$8=1,VLOOKUP(YEAR(B77),'% Aportes Salud - Pensión'!$A$3:$E$100,4,FALSE),VLOOKUP(YEAR(B77),'% Aportes Salud - Pensión'!$A$3:$E$100,5,FALSE)))</f>
        <v>0.125</v>
      </c>
      <c r="G77" s="42">
        <f t="shared" si="3"/>
        <v>0</v>
      </c>
      <c r="H77" s="42">
        <f t="shared" si="7"/>
        <v>7132500</v>
      </c>
      <c r="I77" s="44">
        <f t="shared" si="4"/>
        <v>29</v>
      </c>
      <c r="J77" s="43">
        <f>IF(B77="","",LOOKUP(B77,'Interes Mora'!$A$3:$E$700))</f>
        <v>2.1176000862688671E-2</v>
      </c>
      <c r="K77" s="45">
        <f t="shared" si="5"/>
        <v>146003.23194802273</v>
      </c>
      <c r="L77" s="45">
        <f t="shared" si="8"/>
        <v>6897616.0560922027</v>
      </c>
    </row>
    <row r="78" spans="1:12" x14ac:dyDescent="0.25">
      <c r="A78" s="40">
        <f t="shared" si="6"/>
        <v>43891</v>
      </c>
      <c r="B78" s="30">
        <f t="shared" ref="B78:B141" si="9">IF(A78="","",IF(EOMONTH(A78,0)&gt;=$L$8,$L$8,EOMONTH(A78,0)))</f>
        <v>43921</v>
      </c>
      <c r="C78" s="25"/>
      <c r="D78" s="41">
        <f t="shared" si="2"/>
        <v>0</v>
      </c>
      <c r="E78" s="42">
        <f t="shared" ref="E78:E141" si="10">IF(B78="","",+D78*C78/30)</f>
        <v>0</v>
      </c>
      <c r="F78" s="98">
        <f>IF(B78="","",IF($I$8=1,VLOOKUP(YEAR(B78),'% Aportes Salud - Pensión'!$A$3:$E$100,4,FALSE),VLOOKUP(YEAR(B78),'% Aportes Salud - Pensión'!$A$3:$E$100,5,FALSE)))</f>
        <v>0.125</v>
      </c>
      <c r="G78" s="42">
        <f t="shared" si="3"/>
        <v>0</v>
      </c>
      <c r="H78" s="42">
        <f t="shared" si="7"/>
        <v>7132500</v>
      </c>
      <c r="I78" s="44">
        <f t="shared" si="4"/>
        <v>31</v>
      </c>
      <c r="J78" s="43">
        <f>IF(B78="","",LOOKUP(B78,'Interes Mora'!$A$3:$E$700))</f>
        <v>2.1066743264638976E-2</v>
      </c>
      <c r="K78" s="45">
        <f t="shared" si="5"/>
        <v>155267.1645462054</v>
      </c>
      <c r="L78" s="45">
        <f t="shared" si="8"/>
        <v>7052883.2206384083</v>
      </c>
    </row>
    <row r="79" spans="1:12" x14ac:dyDescent="0.25">
      <c r="A79" s="40">
        <f t="shared" si="6"/>
        <v>43922</v>
      </c>
      <c r="B79" s="30">
        <f t="shared" si="9"/>
        <v>43951</v>
      </c>
      <c r="C79" s="25"/>
      <c r="D79" s="41">
        <f t="shared" ref="D79:D142" si="11">IF(B79="","",IF(C79=0,0,IF(YEAR(B79)&lt;1995,(+B79-A79+1),(ROUND(DAYS360((EOMONTH(A79,-1)+1),(IF(EOMONTH(B79,0)=B79,EOMONTH(B79,0),EOMONTH(B79,-1))))/30,0)*30+(IF(EOMONTH(B79,0)=B79,0,DAY(B79))-DAY(A79)))+1)))</f>
        <v>0</v>
      </c>
      <c r="E79" s="42">
        <f t="shared" si="10"/>
        <v>0</v>
      </c>
      <c r="F79" s="98">
        <f>IF(B79="","",IF($I$8=1,VLOOKUP(YEAR(B79),'% Aportes Salud - Pensión'!$A$3:$E$100,4,FALSE),VLOOKUP(YEAR(B79),'% Aportes Salud - Pensión'!$A$3:$E$100,5,FALSE)))</f>
        <v>0.125</v>
      </c>
      <c r="G79" s="42">
        <f t="shared" ref="G79:G142" si="12">IF(B79="","",+E79*F79)</f>
        <v>0</v>
      </c>
      <c r="H79" s="42">
        <f t="shared" si="7"/>
        <v>7132500</v>
      </c>
      <c r="I79" s="44">
        <f t="shared" ref="I79:I142" si="13">IF(B79="","",+B79-A79+1)</f>
        <v>30</v>
      </c>
      <c r="J79" s="43">
        <f>IF(B79="","",LOOKUP(B79,'Interes Mora'!$A$3:$E$700))</f>
        <v>2.0807985643612081E-2</v>
      </c>
      <c r="K79" s="45">
        <f t="shared" ref="K79:K142" si="14">IF(B79="","",+H79*J79*I79/30)</f>
        <v>148412.95760306317</v>
      </c>
      <c r="L79" s="45">
        <f t="shared" si="8"/>
        <v>7201296.1782414718</v>
      </c>
    </row>
    <row r="80" spans="1:12" x14ac:dyDescent="0.25">
      <c r="A80" s="40">
        <f t="shared" ref="A80:A143" si="15">IF(B79&lt;$L$8,B79+1,"")</f>
        <v>43952</v>
      </c>
      <c r="B80" s="30">
        <f t="shared" si="9"/>
        <v>43982</v>
      </c>
      <c r="C80" s="25"/>
      <c r="D80" s="41">
        <f t="shared" si="11"/>
        <v>0</v>
      </c>
      <c r="E80" s="42">
        <f t="shared" si="10"/>
        <v>0</v>
      </c>
      <c r="F80" s="98">
        <f>IF(B80="","",IF($I$8=1,VLOOKUP(YEAR(B80),'% Aportes Salud - Pensión'!$A$3:$E$100,4,FALSE),VLOOKUP(YEAR(B80),'% Aportes Salud - Pensión'!$A$3:$E$100,5,FALSE)))</f>
        <v>0.125</v>
      </c>
      <c r="G80" s="42">
        <f t="shared" si="12"/>
        <v>0</v>
      </c>
      <c r="H80" s="42">
        <f t="shared" ref="H80:H143" si="16">IF(B80="","",+G80+H79)</f>
        <v>7132500</v>
      </c>
      <c r="I80" s="44">
        <f t="shared" si="13"/>
        <v>31</v>
      </c>
      <c r="J80" s="43">
        <f>IF(B80="","",LOOKUP(B80,'Interes Mora'!$A$3:$E$700))</f>
        <v>2.0308337615317473E-2</v>
      </c>
      <c r="K80" s="45">
        <f t="shared" si="14"/>
        <v>149677.52530929359</v>
      </c>
      <c r="L80" s="45">
        <f t="shared" ref="L80:L143" si="17">IF(B80="","",+L79+K80)</f>
        <v>7350973.7035507653</v>
      </c>
    </row>
    <row r="81" spans="1:12" x14ac:dyDescent="0.25">
      <c r="A81" s="40">
        <f t="shared" si="15"/>
        <v>43983</v>
      </c>
      <c r="B81" s="30">
        <f t="shared" si="9"/>
        <v>44012</v>
      </c>
      <c r="C81" s="25"/>
      <c r="D81" s="41">
        <f t="shared" si="11"/>
        <v>0</v>
      </c>
      <c r="E81" s="42">
        <f t="shared" si="10"/>
        <v>0</v>
      </c>
      <c r="F81" s="98">
        <f>IF(B81="","",IF($I$8=1,VLOOKUP(YEAR(B81),'% Aportes Salud - Pensión'!$A$3:$E$100,4,FALSE),VLOOKUP(YEAR(B81),'% Aportes Salud - Pensión'!$A$3:$E$100,5,FALSE)))</f>
        <v>0.125</v>
      </c>
      <c r="G81" s="42">
        <f t="shared" si="12"/>
        <v>0</v>
      </c>
      <c r="H81" s="42">
        <f t="shared" si="16"/>
        <v>7132500</v>
      </c>
      <c r="I81" s="44">
        <f t="shared" si="13"/>
        <v>30</v>
      </c>
      <c r="J81" s="43">
        <f>IF(B81="","",LOOKUP(B81,'Interes Mora'!$A$3:$E$700))</f>
        <v>2.0238171647650516E-2</v>
      </c>
      <c r="K81" s="45">
        <f t="shared" si="14"/>
        <v>144348.75927686729</v>
      </c>
      <c r="L81" s="45">
        <f t="shared" si="17"/>
        <v>7495322.4628276322</v>
      </c>
    </row>
    <row r="82" spans="1:12" x14ac:dyDescent="0.25">
      <c r="A82" s="40">
        <f t="shared" si="15"/>
        <v>44013</v>
      </c>
      <c r="B82" s="30">
        <f t="shared" si="9"/>
        <v>44043</v>
      </c>
      <c r="C82" s="25"/>
      <c r="D82" s="41">
        <f t="shared" si="11"/>
        <v>0</v>
      </c>
      <c r="E82" s="42">
        <f t="shared" si="10"/>
        <v>0</v>
      </c>
      <c r="F82" s="98">
        <f>IF(B82="","",IF($I$8=1,VLOOKUP(YEAR(B82),'% Aportes Salud - Pensión'!$A$3:$E$100,4,FALSE),VLOOKUP(YEAR(B82),'% Aportes Salud - Pensión'!$A$3:$E$100,5,FALSE)))</f>
        <v>0.125</v>
      </c>
      <c r="G82" s="42">
        <f t="shared" si="12"/>
        <v>0</v>
      </c>
      <c r="H82" s="42">
        <f t="shared" si="16"/>
        <v>7132500</v>
      </c>
      <c r="I82" s="44">
        <f t="shared" si="13"/>
        <v>31</v>
      </c>
      <c r="J82" s="43">
        <f>IF(B82="","",LOOKUP(B82,'Interes Mora'!$A$3:$E$700))</f>
        <v>2.0238171647650516E-2</v>
      </c>
      <c r="K82" s="45">
        <f t="shared" si="14"/>
        <v>149160.38458609622</v>
      </c>
      <c r="L82" s="45">
        <f t="shared" si="17"/>
        <v>7644482.847413728</v>
      </c>
    </row>
    <row r="83" spans="1:12" x14ac:dyDescent="0.25">
      <c r="A83" s="40">
        <f t="shared" si="15"/>
        <v>44044</v>
      </c>
      <c r="B83" s="30">
        <f t="shared" si="9"/>
        <v>44074</v>
      </c>
      <c r="C83" s="25"/>
      <c r="D83" s="41">
        <f t="shared" si="11"/>
        <v>0</v>
      </c>
      <c r="E83" s="42">
        <f t="shared" si="10"/>
        <v>0</v>
      </c>
      <c r="F83" s="98">
        <f>IF(B83="","",IF($I$8=1,VLOOKUP(YEAR(B83),'% Aportes Salud - Pensión'!$A$3:$E$100,4,FALSE),VLOOKUP(YEAR(B83),'% Aportes Salud - Pensión'!$A$3:$E$100,5,FALSE)))</f>
        <v>0.125</v>
      </c>
      <c r="G83" s="42">
        <f t="shared" si="12"/>
        <v>0</v>
      </c>
      <c r="H83" s="42">
        <f t="shared" si="16"/>
        <v>7132500</v>
      </c>
      <c r="I83" s="44">
        <f t="shared" si="13"/>
        <v>31</v>
      </c>
      <c r="J83" s="43">
        <f>IF(B83="","",LOOKUP(B83,'Interes Mora'!$A$3:$E$700))</f>
        <v>2.040848272831397E-2</v>
      </c>
      <c r="K83" s="45">
        <f t="shared" si="14"/>
        <v>150415.61982835605</v>
      </c>
      <c r="L83" s="45">
        <f t="shared" si="17"/>
        <v>7794898.4672420844</v>
      </c>
    </row>
    <row r="84" spans="1:12" x14ac:dyDescent="0.25">
      <c r="A84" s="40">
        <f t="shared" si="15"/>
        <v>44075</v>
      </c>
      <c r="B84" s="30">
        <f t="shared" si="9"/>
        <v>44104</v>
      </c>
      <c r="C84" s="25"/>
      <c r="D84" s="41">
        <f t="shared" si="11"/>
        <v>0</v>
      </c>
      <c r="E84" s="42">
        <f t="shared" si="10"/>
        <v>0</v>
      </c>
      <c r="F84" s="98">
        <f>IF(B84="","",IF($I$8=1,VLOOKUP(YEAR(B84),'% Aportes Salud - Pensión'!$A$3:$E$100,4,FALSE),VLOOKUP(YEAR(B84),'% Aportes Salud - Pensión'!$A$3:$E$100,5,FALSE)))</f>
        <v>0.125</v>
      </c>
      <c r="G84" s="42">
        <f t="shared" si="12"/>
        <v>0</v>
      </c>
      <c r="H84" s="42">
        <f t="shared" si="16"/>
        <v>7132500</v>
      </c>
      <c r="I84" s="44">
        <f t="shared" si="13"/>
        <v>30</v>
      </c>
      <c r="J84" s="43">
        <f>IF(B84="","",LOOKUP(B84,'Interes Mora'!$A$3:$E$700))</f>
        <v>2.0468517942215714E-2</v>
      </c>
      <c r="K84" s="45">
        <f t="shared" si="14"/>
        <v>145991.70422285359</v>
      </c>
      <c r="L84" s="45">
        <f t="shared" si="17"/>
        <v>7940890.1714649377</v>
      </c>
    </row>
    <row r="85" spans="1:12" x14ac:dyDescent="0.25">
      <c r="A85" s="40">
        <f t="shared" si="15"/>
        <v>44105</v>
      </c>
      <c r="B85" s="30">
        <f t="shared" si="9"/>
        <v>44135</v>
      </c>
      <c r="C85" s="25"/>
      <c r="D85" s="41">
        <f t="shared" si="11"/>
        <v>0</v>
      </c>
      <c r="E85" s="42">
        <f t="shared" si="10"/>
        <v>0</v>
      </c>
      <c r="F85" s="98">
        <f>IF(B85="","",IF($I$8=1,VLOOKUP(YEAR(B85),'% Aportes Salud - Pensión'!$A$3:$E$100,4,FALSE),VLOOKUP(YEAR(B85),'% Aportes Salud - Pensión'!$A$3:$E$100,5,FALSE)))</f>
        <v>0.125</v>
      </c>
      <c r="G85" s="42">
        <f t="shared" si="12"/>
        <v>0</v>
      </c>
      <c r="H85" s="42">
        <f t="shared" si="16"/>
        <v>7132500</v>
      </c>
      <c r="I85" s="44">
        <f t="shared" si="13"/>
        <v>31</v>
      </c>
      <c r="J85" s="43">
        <f>IF(B85="","",LOOKUP(B85,'Interes Mora'!$A$3:$E$700))</f>
        <v>2.0208084261774895E-2</v>
      </c>
      <c r="K85" s="45">
        <f t="shared" si="14"/>
        <v>148938.63303034642</v>
      </c>
      <c r="L85" s="45">
        <f t="shared" si="17"/>
        <v>8089828.8044952843</v>
      </c>
    </row>
    <row r="86" spans="1:12" x14ac:dyDescent="0.25">
      <c r="A86" s="40">
        <f t="shared" si="15"/>
        <v>44136</v>
      </c>
      <c r="B86" s="30">
        <f t="shared" si="9"/>
        <v>44165</v>
      </c>
      <c r="C86" s="25"/>
      <c r="D86" s="41">
        <f t="shared" si="11"/>
        <v>0</v>
      </c>
      <c r="E86" s="42">
        <f t="shared" si="10"/>
        <v>0</v>
      </c>
      <c r="F86" s="98">
        <f>IF(B86="","",IF($I$8=1,VLOOKUP(YEAR(B86),'% Aportes Salud - Pensión'!$A$3:$E$100,4,FALSE),VLOOKUP(YEAR(B86),'% Aportes Salud - Pensión'!$A$3:$E$100,5,FALSE)))</f>
        <v>0.125</v>
      </c>
      <c r="G86" s="42">
        <f t="shared" si="12"/>
        <v>0</v>
      </c>
      <c r="H86" s="42">
        <f t="shared" si="16"/>
        <v>7132500</v>
      </c>
      <c r="I86" s="44">
        <f t="shared" si="13"/>
        <v>30</v>
      </c>
      <c r="J86" s="43">
        <f>IF(B86="","",LOOKUP(B86,'Interes Mora'!$A$3:$E$700))</f>
        <v>1.9956975716262315E-2</v>
      </c>
      <c r="K86" s="45">
        <f t="shared" si="14"/>
        <v>142343.12929624095</v>
      </c>
      <c r="L86" s="45">
        <f t="shared" si="17"/>
        <v>8232171.9337915257</v>
      </c>
    </row>
    <row r="87" spans="1:12" x14ac:dyDescent="0.25">
      <c r="A87" s="40">
        <f t="shared" si="15"/>
        <v>44166</v>
      </c>
      <c r="B87" s="30">
        <f t="shared" si="9"/>
        <v>44196</v>
      </c>
      <c r="C87" s="25"/>
      <c r="D87" s="41">
        <f t="shared" si="11"/>
        <v>0</v>
      </c>
      <c r="E87" s="42">
        <f t="shared" si="10"/>
        <v>0</v>
      </c>
      <c r="F87" s="98">
        <f>IF(B87="","",IF($I$8=1,VLOOKUP(YEAR(B87),'% Aportes Salud - Pensión'!$A$3:$E$100,4,FALSE),VLOOKUP(YEAR(B87),'% Aportes Salud - Pensión'!$A$3:$E$100,5,FALSE)))</f>
        <v>0.125</v>
      </c>
      <c r="G87" s="42">
        <f t="shared" si="12"/>
        <v>0</v>
      </c>
      <c r="H87" s="42">
        <f t="shared" si="16"/>
        <v>7132500</v>
      </c>
      <c r="I87" s="44">
        <f t="shared" si="13"/>
        <v>31</v>
      </c>
      <c r="J87" s="43">
        <f>IF(B87="","",LOOKUP(B87,'Interes Mora'!$A$3:$E$700))</f>
        <v>1.9573983490916769E-2</v>
      </c>
      <c r="K87" s="45">
        <f t="shared" si="14"/>
        <v>144265.15182392934</v>
      </c>
      <c r="L87" s="45">
        <f t="shared" si="17"/>
        <v>8376437.0856154552</v>
      </c>
    </row>
    <row r="88" spans="1:12" x14ac:dyDescent="0.25">
      <c r="A88" s="40">
        <f t="shared" si="15"/>
        <v>44197</v>
      </c>
      <c r="B88" s="30">
        <f t="shared" si="9"/>
        <v>44227</v>
      </c>
      <c r="C88" s="25"/>
      <c r="D88" s="41">
        <f t="shared" si="11"/>
        <v>0</v>
      </c>
      <c r="E88" s="42">
        <f t="shared" si="10"/>
        <v>0</v>
      </c>
      <c r="F88" s="98">
        <f>IF(B88="","",IF($I$8=1,VLOOKUP(YEAR(B88),'% Aportes Salud - Pensión'!$A$3:$E$100,4,FALSE),VLOOKUP(YEAR(B88),'% Aportes Salud - Pensión'!$A$3:$E$100,5,FALSE)))</f>
        <v>0.125</v>
      </c>
      <c r="G88" s="42">
        <f t="shared" si="12"/>
        <v>0</v>
      </c>
      <c r="H88" s="42">
        <f t="shared" si="16"/>
        <v>7132500</v>
      </c>
      <c r="I88" s="44">
        <f t="shared" si="13"/>
        <v>31</v>
      </c>
      <c r="J88" s="43">
        <f>IF(B88="","",LOOKUP(B88,'Interes Mora'!$A$3:$E$700))</f>
        <v>1.9432481245112987E-2</v>
      </c>
      <c r="K88" s="45">
        <f t="shared" si="14"/>
        <v>143222.244896794</v>
      </c>
      <c r="L88" s="45">
        <f t="shared" si="17"/>
        <v>8519659.3305122498</v>
      </c>
    </row>
    <row r="89" spans="1:12" x14ac:dyDescent="0.25">
      <c r="A89" s="40">
        <f t="shared" si="15"/>
        <v>44228</v>
      </c>
      <c r="B89" s="30">
        <f t="shared" si="9"/>
        <v>44255</v>
      </c>
      <c r="C89" s="25"/>
      <c r="D89" s="41">
        <f t="shared" si="11"/>
        <v>0</v>
      </c>
      <c r="E89" s="42">
        <f t="shared" si="10"/>
        <v>0</v>
      </c>
      <c r="F89" s="98">
        <f>IF(B89="","",IF($I$8=1,VLOOKUP(YEAR(B89),'% Aportes Salud - Pensión'!$A$3:$E$100,4,FALSE),VLOOKUP(YEAR(B89),'% Aportes Salud - Pensión'!$A$3:$E$100,5,FALSE)))</f>
        <v>0.125</v>
      </c>
      <c r="G89" s="42">
        <f t="shared" si="12"/>
        <v>0</v>
      </c>
      <c r="H89" s="42">
        <f t="shared" si="16"/>
        <v>7132500</v>
      </c>
      <c r="I89" s="44">
        <f t="shared" si="13"/>
        <v>28</v>
      </c>
      <c r="J89" s="43">
        <f>IF(B89="","",LOOKUP(B89,'Interes Mora'!$A$3:$E$700))</f>
        <v>1.9654745030757592E-2</v>
      </c>
      <c r="K89" s="45">
        <f t="shared" si="14"/>
        <v>130841.6376697533</v>
      </c>
      <c r="L89" s="45">
        <f t="shared" si="17"/>
        <v>8650500.9681820031</v>
      </c>
    </row>
    <row r="90" spans="1:12" x14ac:dyDescent="0.25">
      <c r="A90" s="40">
        <f t="shared" si="15"/>
        <v>44256</v>
      </c>
      <c r="B90" s="30">
        <f t="shared" si="9"/>
        <v>44286</v>
      </c>
      <c r="C90" s="25"/>
      <c r="D90" s="41">
        <f t="shared" si="11"/>
        <v>0</v>
      </c>
      <c r="E90" s="42">
        <f t="shared" si="10"/>
        <v>0</v>
      </c>
      <c r="F90" s="98">
        <f>IF(B90="","",IF($I$8=1,VLOOKUP(YEAR(B90),'% Aportes Salud - Pensión'!$A$3:$E$100,4,FALSE),VLOOKUP(YEAR(B90),'% Aportes Salud - Pensión'!$A$3:$E$100,5,FALSE)))</f>
        <v>0.125</v>
      </c>
      <c r="G90" s="42">
        <f t="shared" si="12"/>
        <v>0</v>
      </c>
      <c r="H90" s="42">
        <f t="shared" si="16"/>
        <v>7132500</v>
      </c>
      <c r="I90" s="44">
        <f t="shared" si="13"/>
        <v>31</v>
      </c>
      <c r="J90" s="43">
        <f>IF(B90="","",LOOKUP(B90,'Interes Mora'!$A$3:$E$700))</f>
        <v>1.9523471771100809E-2</v>
      </c>
      <c r="K90" s="45">
        <f t="shared" si="14"/>
        <v>143892.86782095573</v>
      </c>
      <c r="L90" s="45">
        <f t="shared" si="17"/>
        <v>8794393.8360029589</v>
      </c>
    </row>
    <row r="91" spans="1:12" x14ac:dyDescent="0.25">
      <c r="A91" s="40">
        <f t="shared" si="15"/>
        <v>44287</v>
      </c>
      <c r="B91" s="30">
        <f t="shared" si="9"/>
        <v>44316</v>
      </c>
      <c r="C91" s="25"/>
      <c r="D91" s="41">
        <f t="shared" si="11"/>
        <v>0</v>
      </c>
      <c r="E91" s="42">
        <f t="shared" si="10"/>
        <v>0</v>
      </c>
      <c r="F91" s="98">
        <f>IF(B91="","",IF($I$8=1,VLOOKUP(YEAR(B91),'% Aportes Salud - Pensión'!$A$3:$E$100,4,FALSE),VLOOKUP(YEAR(B91),'% Aportes Salud - Pensión'!$A$3:$E$100,5,FALSE)))</f>
        <v>0.125</v>
      </c>
      <c r="G91" s="42">
        <f t="shared" si="12"/>
        <v>0</v>
      </c>
      <c r="H91" s="42">
        <f t="shared" si="16"/>
        <v>7132500</v>
      </c>
      <c r="I91" s="44">
        <f t="shared" si="13"/>
        <v>30</v>
      </c>
      <c r="J91" s="43">
        <f>IF(B91="","",LOOKUP(B91,'Interes Mora'!$A$3:$E$700))</f>
        <v>1.942236567004052E-2</v>
      </c>
      <c r="K91" s="45">
        <f t="shared" si="14"/>
        <v>138530.02314156402</v>
      </c>
      <c r="L91" s="45">
        <f t="shared" si="17"/>
        <v>8932923.8591445237</v>
      </c>
    </row>
    <row r="92" spans="1:12" x14ac:dyDescent="0.25">
      <c r="A92" s="40">
        <f t="shared" si="15"/>
        <v>44317</v>
      </c>
      <c r="B92" s="30">
        <f t="shared" si="9"/>
        <v>44347</v>
      </c>
      <c r="C92" s="25"/>
      <c r="D92" s="41">
        <f t="shared" si="11"/>
        <v>0</v>
      </c>
      <c r="E92" s="42">
        <f t="shared" si="10"/>
        <v>0</v>
      </c>
      <c r="F92" s="98">
        <f>IF(B92="","",IF($I$8=1,VLOOKUP(YEAR(B92),'% Aportes Salud - Pensión'!$A$3:$E$100,4,FALSE),VLOOKUP(YEAR(B92),'% Aportes Salud - Pensión'!$A$3:$E$100,5,FALSE)))</f>
        <v>0.125</v>
      </c>
      <c r="G92" s="42">
        <f t="shared" si="12"/>
        <v>0</v>
      </c>
      <c r="H92" s="42">
        <f t="shared" si="16"/>
        <v>7132500</v>
      </c>
      <c r="I92" s="44">
        <f t="shared" si="13"/>
        <v>31</v>
      </c>
      <c r="J92" s="43">
        <f>IF(B92="","",LOOKUP(B92,'Interes Mora'!$A$3:$E$700))</f>
        <v>1.9331275772907164E-2</v>
      </c>
      <c r="K92" s="45">
        <f t="shared" si="14"/>
        <v>142476.33526526904</v>
      </c>
      <c r="L92" s="45">
        <f t="shared" si="17"/>
        <v>9075400.1944097932</v>
      </c>
    </row>
    <row r="93" spans="1:12" x14ac:dyDescent="0.25">
      <c r="A93" s="40">
        <f t="shared" si="15"/>
        <v>44348</v>
      </c>
      <c r="B93" s="30">
        <f t="shared" si="9"/>
        <v>44377</v>
      </c>
      <c r="C93" s="25"/>
      <c r="D93" s="41">
        <f t="shared" si="11"/>
        <v>0</v>
      </c>
      <c r="E93" s="42">
        <f t="shared" si="10"/>
        <v>0</v>
      </c>
      <c r="F93" s="98">
        <f>IF(B93="","",IF($I$8=1,VLOOKUP(YEAR(B93),'% Aportes Salud - Pensión'!$A$3:$E$100,4,FALSE),VLOOKUP(YEAR(B93),'% Aportes Salud - Pensión'!$A$3:$E$100,5,FALSE)))</f>
        <v>0.125</v>
      </c>
      <c r="G93" s="42">
        <f t="shared" si="12"/>
        <v>0</v>
      </c>
      <c r="H93" s="42">
        <f t="shared" si="16"/>
        <v>7132500</v>
      </c>
      <c r="I93" s="44">
        <f t="shared" si="13"/>
        <v>30</v>
      </c>
      <c r="J93" s="43">
        <f>IF(B93="","",LOOKUP(B93,'Interes Mora'!$A$3:$E$700))</f>
        <v>1.9321149143988858E-2</v>
      </c>
      <c r="K93" s="45">
        <f t="shared" si="14"/>
        <v>137808.09626950053</v>
      </c>
      <c r="L93" s="45">
        <f t="shared" si="17"/>
        <v>9213208.2906792946</v>
      </c>
    </row>
    <row r="94" spans="1:12" x14ac:dyDescent="0.25">
      <c r="A94" s="40">
        <f t="shared" si="15"/>
        <v>44378</v>
      </c>
      <c r="B94" s="30">
        <f t="shared" si="9"/>
        <v>44408</v>
      </c>
      <c r="C94" s="25"/>
      <c r="D94" s="41">
        <f t="shared" si="11"/>
        <v>0</v>
      </c>
      <c r="E94" s="42">
        <f t="shared" si="10"/>
        <v>0</v>
      </c>
      <c r="F94" s="98">
        <f>IF(B94="","",IF($I$8=1,VLOOKUP(YEAR(B94),'% Aportes Salud - Pensión'!$A$3:$E$100,4,FALSE),VLOOKUP(YEAR(B94),'% Aportes Salud - Pensión'!$A$3:$E$100,5,FALSE)))</f>
        <v>0.125</v>
      </c>
      <c r="G94" s="42">
        <f t="shared" si="12"/>
        <v>0</v>
      </c>
      <c r="H94" s="42">
        <f t="shared" si="16"/>
        <v>7132500</v>
      </c>
      <c r="I94" s="44">
        <f t="shared" si="13"/>
        <v>31</v>
      </c>
      <c r="J94" s="43">
        <f>IF(B94="","",LOOKUP(B94,'Interes Mora'!$A$3:$E$700))</f>
        <v>1.9290762615578938E-2</v>
      </c>
      <c r="K94" s="45">
        <f t="shared" si="14"/>
        <v>142177.74316747065</v>
      </c>
      <c r="L94" s="45">
        <f t="shared" si="17"/>
        <v>9355386.0338467658</v>
      </c>
    </row>
    <row r="95" spans="1:12" x14ac:dyDescent="0.25">
      <c r="A95" s="40">
        <f t="shared" si="15"/>
        <v>44409</v>
      </c>
      <c r="B95" s="30">
        <f t="shared" si="9"/>
        <v>44439</v>
      </c>
      <c r="C95" s="25"/>
      <c r="D95" s="41">
        <f t="shared" si="11"/>
        <v>0</v>
      </c>
      <c r="E95" s="42">
        <f t="shared" si="10"/>
        <v>0</v>
      </c>
      <c r="F95" s="98">
        <f>IF(B95="","",IF($I$8=1,VLOOKUP(YEAR(B95),'% Aportes Salud - Pensión'!$A$3:$E$100,4,FALSE),VLOOKUP(YEAR(B95),'% Aportes Salud - Pensión'!$A$3:$E$100,5,FALSE)))</f>
        <v>0.125</v>
      </c>
      <c r="G95" s="42">
        <f t="shared" si="12"/>
        <v>0</v>
      </c>
      <c r="H95" s="42">
        <f t="shared" si="16"/>
        <v>7132500</v>
      </c>
      <c r="I95" s="44">
        <f t="shared" si="13"/>
        <v>31</v>
      </c>
      <c r="J95" s="43">
        <f>IF(B95="","",LOOKUP(B95,'Interes Mora'!$A$3:$E$700))</f>
        <v>1.9351525711433615E-2</v>
      </c>
      <c r="K95" s="45">
        <f t="shared" si="14"/>
        <v>142625.58237469362</v>
      </c>
      <c r="L95" s="45">
        <f t="shared" si="17"/>
        <v>9498011.6162214596</v>
      </c>
    </row>
    <row r="96" spans="1:12" x14ac:dyDescent="0.25">
      <c r="A96" s="40">
        <f t="shared" si="15"/>
        <v>44440</v>
      </c>
      <c r="B96" s="30">
        <f t="shared" si="9"/>
        <v>44469</v>
      </c>
      <c r="C96" s="25"/>
      <c r="D96" s="41">
        <f t="shared" si="11"/>
        <v>0</v>
      </c>
      <c r="E96" s="42">
        <f t="shared" si="10"/>
        <v>0</v>
      </c>
      <c r="F96" s="98">
        <f>IF(B96="","",IF($I$8=1,VLOOKUP(YEAR(B96),'% Aportes Salud - Pensión'!$A$3:$E$100,4,FALSE),VLOOKUP(YEAR(B96),'% Aportes Salud - Pensión'!$A$3:$E$100,5,FALSE)))</f>
        <v>0.125</v>
      </c>
      <c r="G96" s="42">
        <f t="shared" si="12"/>
        <v>0</v>
      </c>
      <c r="H96" s="42">
        <f t="shared" si="16"/>
        <v>7132500</v>
      </c>
      <c r="I96" s="44">
        <f t="shared" si="13"/>
        <v>30</v>
      </c>
      <c r="J96" s="43">
        <f>IF(B96="","",LOOKUP(B96,'Interes Mora'!$A$3:$E$700))</f>
        <v>1.9300892565577765E-2</v>
      </c>
      <c r="K96" s="45">
        <f t="shared" si="14"/>
        <v>137663.61622398341</v>
      </c>
      <c r="L96" s="45">
        <f t="shared" si="17"/>
        <v>9635675.232445443</v>
      </c>
    </row>
    <row r="97" spans="1:12" x14ac:dyDescent="0.25">
      <c r="A97" s="40">
        <f t="shared" si="15"/>
        <v>44470</v>
      </c>
      <c r="B97" s="40">
        <f t="shared" si="9"/>
        <v>44500</v>
      </c>
      <c r="C97" s="25"/>
      <c r="D97" s="41">
        <f t="shared" si="11"/>
        <v>0</v>
      </c>
      <c r="E97" s="42">
        <f t="shared" si="10"/>
        <v>0</v>
      </c>
      <c r="F97" s="98">
        <f>IF(B97="","",IF($I$8=1,VLOOKUP(YEAR(B97),'% Aportes Salud - Pensión'!$A$3:$E$100,4,FALSE),VLOOKUP(YEAR(B97),'% Aportes Salud - Pensión'!$A$3:$E$100,5,FALSE)))</f>
        <v>0.125</v>
      </c>
      <c r="G97" s="42">
        <f t="shared" si="12"/>
        <v>0</v>
      </c>
      <c r="H97" s="42">
        <f t="shared" si="16"/>
        <v>7132500</v>
      </c>
      <c r="I97" s="44">
        <f t="shared" si="13"/>
        <v>31</v>
      </c>
      <c r="J97" s="43">
        <f>IF(B97="","",LOOKUP(B97,'Interes Mora'!$A$3:$E$700))</f>
        <v>1.9189402159464075E-2</v>
      </c>
      <c r="K97" s="45">
        <f t="shared" si="14"/>
        <v>141430.69126579011</v>
      </c>
      <c r="L97" s="45">
        <f t="shared" si="17"/>
        <v>9777105.9237112328</v>
      </c>
    </row>
    <row r="98" spans="1:12" x14ac:dyDescent="0.25">
      <c r="A98" s="40">
        <f t="shared" si="15"/>
        <v>44501</v>
      </c>
      <c r="B98" s="30">
        <f t="shared" si="9"/>
        <v>44530</v>
      </c>
      <c r="C98" s="25"/>
      <c r="D98" s="41">
        <f t="shared" si="11"/>
        <v>0</v>
      </c>
      <c r="E98" s="42">
        <f t="shared" si="10"/>
        <v>0</v>
      </c>
      <c r="F98" s="98">
        <f>IF(B98="","",IF($I$8=1,VLOOKUP(YEAR(B98),'% Aportes Salud - Pensión'!$A$3:$E$100,4,FALSE),VLOOKUP(YEAR(B98),'% Aportes Salud - Pensión'!$A$3:$E$100,5,FALSE)))</f>
        <v>0.125</v>
      </c>
      <c r="G98" s="42">
        <f t="shared" si="12"/>
        <v>0</v>
      </c>
      <c r="H98" s="42">
        <f t="shared" si="16"/>
        <v>7132500</v>
      </c>
      <c r="I98" s="44">
        <f t="shared" si="13"/>
        <v>30</v>
      </c>
      <c r="J98" s="43">
        <f>IF(B98="","",LOOKUP(B98,'Interes Mora'!$A$3:$E$700))</f>
        <v>1.9381892324737526E-2</v>
      </c>
      <c r="K98" s="45">
        <f t="shared" si="14"/>
        <v>138241.34700619039</v>
      </c>
      <c r="L98" s="45">
        <f t="shared" si="17"/>
        <v>9915347.2707174234</v>
      </c>
    </row>
    <row r="99" spans="1:12" x14ac:dyDescent="0.25">
      <c r="A99" s="40">
        <f t="shared" si="15"/>
        <v>44531</v>
      </c>
      <c r="B99" s="30">
        <f t="shared" si="9"/>
        <v>44561</v>
      </c>
      <c r="C99" s="25"/>
      <c r="D99" s="41">
        <f t="shared" si="11"/>
        <v>0</v>
      </c>
      <c r="E99" s="42">
        <f t="shared" si="10"/>
        <v>0</v>
      </c>
      <c r="F99" s="98">
        <f>IF(B99="","",IF($I$8=1,VLOOKUP(YEAR(B99),'% Aportes Salud - Pensión'!$A$3:$E$100,4,FALSE),VLOOKUP(YEAR(B99),'% Aportes Salud - Pensión'!$A$3:$E$100,5,FALSE)))</f>
        <v>0.125</v>
      </c>
      <c r="G99" s="42">
        <f t="shared" si="12"/>
        <v>0</v>
      </c>
      <c r="H99" s="42">
        <f t="shared" si="16"/>
        <v>7132500</v>
      </c>
      <c r="I99" s="44">
        <f t="shared" si="13"/>
        <v>31</v>
      </c>
      <c r="J99" s="43">
        <f>IF(B99="","",LOOKUP(B99,'Interes Mora'!$A$3:$E$700))</f>
        <v>1.9573983490916769E-2</v>
      </c>
      <c r="K99" s="45">
        <f t="shared" si="14"/>
        <v>144265.15182392934</v>
      </c>
      <c r="L99" s="45">
        <f t="shared" si="17"/>
        <v>10059612.422541352</v>
      </c>
    </row>
    <row r="100" spans="1:12" x14ac:dyDescent="0.25">
      <c r="A100" s="40">
        <f t="shared" si="15"/>
        <v>44562</v>
      </c>
      <c r="B100" s="30">
        <f t="shared" si="9"/>
        <v>44592</v>
      </c>
      <c r="C100" s="25"/>
      <c r="D100" s="41">
        <f t="shared" si="11"/>
        <v>0</v>
      </c>
      <c r="E100" s="42">
        <f t="shared" si="10"/>
        <v>0</v>
      </c>
      <c r="F100" s="98">
        <f>IF(B100="","",IF($I$8=1,VLOOKUP(YEAR(B100),'% Aportes Salud - Pensión'!$A$3:$E$100,4,FALSE),VLOOKUP(YEAR(B100),'% Aportes Salud - Pensión'!$A$3:$E$100,5,FALSE)))</f>
        <v>0.125</v>
      </c>
      <c r="G100" s="42">
        <f t="shared" si="12"/>
        <v>0</v>
      </c>
      <c r="H100" s="42">
        <f t="shared" si="16"/>
        <v>7132500</v>
      </c>
      <c r="I100" s="44">
        <f t="shared" si="13"/>
        <v>31</v>
      </c>
      <c r="J100" s="43">
        <f>IF(B100="","",LOOKUP(B100,'Interes Mora'!$A$3:$E$700))</f>
        <v>1.9775755563363528E-2</v>
      </c>
      <c r="K100" s="45">
        <f t="shared" si="14"/>
        <v>145752.26244088003</v>
      </c>
      <c r="L100" s="45">
        <f t="shared" si="17"/>
        <v>10205364.684982233</v>
      </c>
    </row>
    <row r="101" spans="1:12" x14ac:dyDescent="0.25">
      <c r="A101" s="40">
        <f t="shared" si="15"/>
        <v>44593</v>
      </c>
      <c r="B101" s="30">
        <f t="shared" si="9"/>
        <v>44620</v>
      </c>
      <c r="C101" s="25"/>
      <c r="D101" s="41">
        <f t="shared" si="11"/>
        <v>0</v>
      </c>
      <c r="E101" s="42">
        <f t="shared" si="10"/>
        <v>0</v>
      </c>
      <c r="F101" s="98">
        <f>IF(B101="","",IF($I$8=1,VLOOKUP(YEAR(B101),'% Aportes Salud - Pensión'!$A$3:$E$100,4,FALSE),VLOOKUP(YEAR(B101),'% Aportes Salud - Pensión'!$A$3:$E$100,5,FALSE)))</f>
        <v>0.125</v>
      </c>
      <c r="G101" s="42">
        <f t="shared" si="12"/>
        <v>0</v>
      </c>
      <c r="H101" s="42">
        <f t="shared" si="16"/>
        <v>7132500</v>
      </c>
      <c r="I101" s="44">
        <f t="shared" si="13"/>
        <v>28</v>
      </c>
      <c r="J101" s="43">
        <f>IF(B101="","",LOOKUP(B101,'Interes Mora'!$A$3:$E$700))</f>
        <v>2.0418491295787433E-2</v>
      </c>
      <c r="K101" s="45">
        <f t="shared" si="14"/>
        <v>135925.89655605695</v>
      </c>
      <c r="L101" s="45">
        <f t="shared" si="17"/>
        <v>10341290.58153829</v>
      </c>
    </row>
    <row r="102" spans="1:12" x14ac:dyDescent="0.25">
      <c r="A102" s="40">
        <f t="shared" si="15"/>
        <v>44621</v>
      </c>
      <c r="B102" s="30">
        <f t="shared" si="9"/>
        <v>44651</v>
      </c>
      <c r="C102" s="25"/>
      <c r="D102" s="41">
        <f t="shared" si="11"/>
        <v>0</v>
      </c>
      <c r="E102" s="42">
        <f t="shared" si="10"/>
        <v>0</v>
      </c>
      <c r="F102" s="98">
        <f>IF(B102="","",IF($I$8=1,VLOOKUP(YEAR(B102),'% Aportes Salud - Pensión'!$A$3:$E$100,4,FALSE),VLOOKUP(YEAR(B102),'% Aportes Salud - Pensión'!$A$3:$E$100,5,FALSE)))</f>
        <v>0.125</v>
      </c>
      <c r="G102" s="42">
        <f t="shared" si="12"/>
        <v>0</v>
      </c>
      <c r="H102" s="42">
        <f t="shared" si="16"/>
        <v>7132500</v>
      </c>
      <c r="I102" s="44">
        <f t="shared" si="13"/>
        <v>31</v>
      </c>
      <c r="J102" s="43">
        <f>IF(B102="","",LOOKUP(B102,'Interes Mora'!$A$3:$E$700))</f>
        <v>2.0588471944052777E-2</v>
      </c>
      <c r="K102" s="45">
        <f t="shared" si="14"/>
        <v>151742.18534565499</v>
      </c>
      <c r="L102" s="45">
        <f t="shared" si="17"/>
        <v>10493032.766883945</v>
      </c>
    </row>
    <row r="103" spans="1:12" x14ac:dyDescent="0.25">
      <c r="A103" s="40">
        <f t="shared" si="15"/>
        <v>44652</v>
      </c>
      <c r="B103" s="30">
        <f t="shared" si="9"/>
        <v>44681</v>
      </c>
      <c r="C103" s="25"/>
      <c r="D103" s="41">
        <f t="shared" si="11"/>
        <v>0</v>
      </c>
      <c r="E103" s="42">
        <f t="shared" si="10"/>
        <v>0</v>
      </c>
      <c r="F103" s="98">
        <f>IF(B103="","",IF($I$8=1,VLOOKUP(YEAR(B103),'% Aportes Salud - Pensión'!$A$3:$E$100,4,FALSE),VLOOKUP(YEAR(B103),'% Aportes Salud - Pensión'!$A$3:$E$100,5,FALSE)))</f>
        <v>0.125</v>
      </c>
      <c r="G103" s="42">
        <f t="shared" si="12"/>
        <v>0</v>
      </c>
      <c r="H103" s="42">
        <f t="shared" si="16"/>
        <v>7132500</v>
      </c>
      <c r="I103" s="44">
        <f t="shared" si="13"/>
        <v>30</v>
      </c>
      <c r="J103" s="43">
        <f>IF(B103="","",LOOKUP(B103,'Interes Mora'!$A$3:$E$700))</f>
        <v>2.1166073665768392E-2</v>
      </c>
      <c r="K103" s="45">
        <f t="shared" si="14"/>
        <v>150967.02042109307</v>
      </c>
      <c r="L103" s="45">
        <f t="shared" si="17"/>
        <v>10643999.787305038</v>
      </c>
    </row>
    <row r="104" spans="1:12" x14ac:dyDescent="0.25">
      <c r="A104" s="40">
        <f t="shared" si="15"/>
        <v>44682</v>
      </c>
      <c r="B104" s="30">
        <f t="shared" si="9"/>
        <v>44712</v>
      </c>
      <c r="C104" s="25"/>
      <c r="D104" s="41">
        <f t="shared" si="11"/>
        <v>0</v>
      </c>
      <c r="E104" s="42">
        <f t="shared" si="10"/>
        <v>0</v>
      </c>
      <c r="F104" s="98">
        <f>IF(B104="","",IF($I$8=1,VLOOKUP(YEAR(B104),'% Aportes Salud - Pensión'!$A$3:$E$100,4,FALSE),VLOOKUP(YEAR(B104),'% Aportes Salud - Pensión'!$A$3:$E$100,5,FALSE)))</f>
        <v>0.125</v>
      </c>
      <c r="G104" s="42">
        <f t="shared" si="12"/>
        <v>0</v>
      </c>
      <c r="H104" s="42">
        <f t="shared" si="16"/>
        <v>7132500</v>
      </c>
      <c r="I104" s="44">
        <f t="shared" si="13"/>
        <v>31</v>
      </c>
      <c r="J104" s="43">
        <f>IF(B104="","",LOOKUP(B104,'Interes Mora'!$A$3:$E$700))</f>
        <v>2.1819002655476094E-2</v>
      </c>
      <c r="K104" s="45">
        <f t="shared" si="14"/>
        <v>160811.50432152266</v>
      </c>
      <c r="L104" s="45">
        <f t="shared" si="17"/>
        <v>10804811.291626561</v>
      </c>
    </row>
    <row r="105" spans="1:12" x14ac:dyDescent="0.25">
      <c r="A105" s="40">
        <f t="shared" si="15"/>
        <v>44713</v>
      </c>
      <c r="B105" s="30">
        <f t="shared" si="9"/>
        <v>44742</v>
      </c>
      <c r="C105" s="25"/>
      <c r="D105" s="41">
        <f t="shared" si="11"/>
        <v>0</v>
      </c>
      <c r="E105" s="42">
        <f t="shared" si="10"/>
        <v>0</v>
      </c>
      <c r="F105" s="98">
        <f>IF(B105="","",IF($I$8=1,VLOOKUP(YEAR(B105),'% Aportes Salud - Pensión'!$A$3:$E$100,4,FALSE),VLOOKUP(YEAR(B105),'% Aportes Salud - Pensión'!$A$3:$E$100,5,FALSE)))</f>
        <v>0.125</v>
      </c>
      <c r="G105" s="42">
        <f t="shared" si="12"/>
        <v>0</v>
      </c>
      <c r="H105" s="42">
        <f t="shared" si="16"/>
        <v>7132500</v>
      </c>
      <c r="I105" s="44">
        <f t="shared" si="13"/>
        <v>30</v>
      </c>
      <c r="J105" s="43">
        <f>IF(B105="","",LOOKUP(B105,'Interes Mora'!$A$3:$E$700))</f>
        <v>2.2496738540053407E-2</v>
      </c>
      <c r="K105" s="45">
        <f t="shared" si="14"/>
        <v>160457.98763693092</v>
      </c>
      <c r="L105" s="45">
        <f t="shared" si="17"/>
        <v>10965269.279263493</v>
      </c>
    </row>
    <row r="106" spans="1:12" x14ac:dyDescent="0.25">
      <c r="A106" s="40">
        <f t="shared" si="15"/>
        <v>44743</v>
      </c>
      <c r="B106" s="30">
        <f t="shared" si="9"/>
        <v>44773</v>
      </c>
      <c r="C106" s="25"/>
      <c r="D106" s="41">
        <f t="shared" si="11"/>
        <v>0</v>
      </c>
      <c r="E106" s="42">
        <f t="shared" si="10"/>
        <v>0</v>
      </c>
      <c r="F106" s="98">
        <f>IF(B106="","",IF($I$8=1,VLOOKUP(YEAR(B106),'% Aportes Salud - Pensión'!$A$3:$E$100,4,FALSE),VLOOKUP(YEAR(B106),'% Aportes Salud - Pensión'!$A$3:$E$100,5,FALSE)))</f>
        <v>0.125</v>
      </c>
      <c r="G106" s="42">
        <f t="shared" si="12"/>
        <v>0</v>
      </c>
      <c r="H106" s="42">
        <f t="shared" si="16"/>
        <v>7132500</v>
      </c>
      <c r="I106" s="44">
        <f t="shared" si="13"/>
        <v>31</v>
      </c>
      <c r="J106" s="43">
        <f>IF(B106="","",LOOKUP(B106,'Interes Mora'!$A$3:$E$700))</f>
        <v>2.3353989277085985E-2</v>
      </c>
      <c r="K106" s="45">
        <f t="shared" si="14"/>
        <v>172124.73946944298</v>
      </c>
      <c r="L106" s="45">
        <f t="shared" si="17"/>
        <v>11137394.018732935</v>
      </c>
    </row>
    <row r="107" spans="1:12" x14ac:dyDescent="0.25">
      <c r="A107" s="40">
        <f t="shared" si="15"/>
        <v>44774</v>
      </c>
      <c r="B107" s="30">
        <f t="shared" si="9"/>
        <v>44804</v>
      </c>
      <c r="C107" s="25"/>
      <c r="D107" s="41">
        <f t="shared" si="11"/>
        <v>0</v>
      </c>
      <c r="E107" s="42">
        <f t="shared" si="10"/>
        <v>0</v>
      </c>
      <c r="F107" s="98">
        <f>IF(B107="","",IF($I$8=1,VLOOKUP(YEAR(B107),'% Aportes Salud - Pensión'!$A$3:$E$100,4,FALSE),VLOOKUP(YEAR(B107),'% Aportes Salud - Pensión'!$A$3:$E$100,5,FALSE)))</f>
        <v>0.125</v>
      </c>
      <c r="G107" s="42">
        <f t="shared" si="12"/>
        <v>0</v>
      </c>
      <c r="H107" s="42">
        <f t="shared" si="16"/>
        <v>7132500</v>
      </c>
      <c r="I107" s="44">
        <f t="shared" si="13"/>
        <v>31</v>
      </c>
      <c r="J107" s="43">
        <f>IF(B107="","",LOOKUP(B107,'Interes Mora'!$A$3:$E$700))</f>
        <v>2.4254644823246352E-2</v>
      </c>
      <c r="K107" s="45">
        <f t="shared" si="14"/>
        <v>178762.79600853144</v>
      </c>
      <c r="L107" s="45">
        <f t="shared" si="17"/>
        <v>11316156.814741466</v>
      </c>
    </row>
    <row r="108" spans="1:12" x14ac:dyDescent="0.25">
      <c r="A108" s="40">
        <f t="shared" si="15"/>
        <v>44805</v>
      </c>
      <c r="B108" s="30">
        <f t="shared" si="9"/>
        <v>44834</v>
      </c>
      <c r="C108" s="25"/>
      <c r="D108" s="41">
        <f t="shared" si="11"/>
        <v>0</v>
      </c>
      <c r="E108" s="42">
        <f t="shared" si="10"/>
        <v>0</v>
      </c>
      <c r="F108" s="98">
        <f>IF(B108="","",IF($I$8=1,VLOOKUP(YEAR(B108),'% Aportes Salud - Pensión'!$A$3:$E$100,4,FALSE),VLOOKUP(YEAR(B108),'% Aportes Salud - Pensión'!$A$3:$E$100,5,FALSE)))</f>
        <v>0.125</v>
      </c>
      <c r="G108" s="42">
        <f t="shared" si="12"/>
        <v>0</v>
      </c>
      <c r="H108" s="42">
        <f t="shared" si="16"/>
        <v>7132500</v>
      </c>
      <c r="I108" s="44">
        <f t="shared" si="13"/>
        <v>30</v>
      </c>
      <c r="J108" s="43">
        <f>IF(B108="","",LOOKUP(B108,'Interes Mora'!$A$3:$E$700))</f>
        <v>2.548215212897964E-2</v>
      </c>
      <c r="K108" s="45">
        <f t="shared" si="14"/>
        <v>181751.4500599473</v>
      </c>
      <c r="L108" s="45">
        <f t="shared" si="17"/>
        <v>11497908.264801413</v>
      </c>
    </row>
    <row r="109" spans="1:12" x14ac:dyDescent="0.25">
      <c r="A109" s="40">
        <f t="shared" si="15"/>
        <v>44835</v>
      </c>
      <c r="B109" s="30">
        <f t="shared" si="9"/>
        <v>44865</v>
      </c>
      <c r="C109" s="25"/>
      <c r="D109" s="41">
        <f t="shared" si="11"/>
        <v>0</v>
      </c>
      <c r="E109" s="42">
        <f t="shared" si="10"/>
        <v>0</v>
      </c>
      <c r="F109" s="98">
        <f>IF(B109="","",IF($I$8=1,VLOOKUP(YEAR(B109),'% Aportes Salud - Pensión'!$A$3:$E$100,4,FALSE),VLOOKUP(YEAR(B109),'% Aportes Salud - Pensión'!$A$3:$E$100,5,FALSE)))</f>
        <v>0.125</v>
      </c>
      <c r="G109" s="42">
        <f t="shared" si="12"/>
        <v>0</v>
      </c>
      <c r="H109" s="42">
        <f t="shared" si="16"/>
        <v>7132500</v>
      </c>
      <c r="I109" s="44">
        <f t="shared" si="13"/>
        <v>31</v>
      </c>
      <c r="J109" s="43">
        <f>IF(B109="","",LOOKUP(B109,'Interes Mora'!$A$3:$E$700))</f>
        <v>2.6531406072712427E-2</v>
      </c>
      <c r="K109" s="45">
        <f t="shared" si="14"/>
        <v>195543.09560740876</v>
      </c>
      <c r="L109" s="45">
        <f t="shared" si="17"/>
        <v>11693451.360408822</v>
      </c>
    </row>
    <row r="110" spans="1:12" x14ac:dyDescent="0.25">
      <c r="A110" s="40">
        <f t="shared" si="15"/>
        <v>44866</v>
      </c>
      <c r="B110" s="30">
        <f t="shared" si="9"/>
        <v>44895</v>
      </c>
      <c r="C110" s="25"/>
      <c r="D110" s="41">
        <f t="shared" si="11"/>
        <v>0</v>
      </c>
      <c r="E110" s="42">
        <f t="shared" si="10"/>
        <v>0</v>
      </c>
      <c r="F110" s="98">
        <f>IF(B110="","",IF($I$8=1,VLOOKUP(YEAR(B110),'% Aportes Salud - Pensión'!$A$3:$E$100,4,FALSE),VLOOKUP(YEAR(B110),'% Aportes Salud - Pensión'!$A$3:$E$100,5,FALSE)))</f>
        <v>0.125</v>
      </c>
      <c r="G110" s="42">
        <f t="shared" si="12"/>
        <v>0</v>
      </c>
      <c r="H110" s="42">
        <f t="shared" si="16"/>
        <v>7132500</v>
      </c>
      <c r="I110" s="44">
        <f t="shared" si="13"/>
        <v>30</v>
      </c>
      <c r="J110" s="43">
        <f>IF(B110="","",LOOKUP(B110,'Interes Mora'!$A$3:$E$700))</f>
        <v>2.7618410366888613E-2</v>
      </c>
      <c r="K110" s="45">
        <f t="shared" si="14"/>
        <v>196988.31194183303</v>
      </c>
      <c r="L110" s="45">
        <f t="shared" si="17"/>
        <v>11890439.672350654</v>
      </c>
    </row>
    <row r="111" spans="1:12" x14ac:dyDescent="0.25">
      <c r="A111" s="40">
        <f t="shared" si="15"/>
        <v>44896</v>
      </c>
      <c r="B111" s="30">
        <f t="shared" si="9"/>
        <v>44926</v>
      </c>
      <c r="C111" s="25"/>
      <c r="D111" s="41">
        <f t="shared" si="11"/>
        <v>0</v>
      </c>
      <c r="E111" s="42">
        <f t="shared" si="10"/>
        <v>0</v>
      </c>
      <c r="F111" s="98">
        <f>IF(B111="","",IF($I$8=1,VLOOKUP(YEAR(B111),'% Aportes Salud - Pensión'!$A$3:$E$100,4,FALSE),VLOOKUP(YEAR(B111),'% Aportes Salud - Pensión'!$A$3:$E$100,5,FALSE)))</f>
        <v>0.125</v>
      </c>
      <c r="G111" s="42">
        <f t="shared" si="12"/>
        <v>0</v>
      </c>
      <c r="H111" s="42">
        <f t="shared" si="16"/>
        <v>7132500</v>
      </c>
      <c r="I111" s="44">
        <f t="shared" si="13"/>
        <v>31</v>
      </c>
      <c r="J111" s="43">
        <f>IF(B111="","",LOOKUP(B111,'Interes Mora'!$A$3:$E$700))</f>
        <v>2.9325672006971892E-2</v>
      </c>
      <c r="K111" s="45">
        <f t="shared" si="14"/>
        <v>216137.53410938461</v>
      </c>
      <c r="L111" s="45">
        <f t="shared" si="17"/>
        <v>12106577.206460038</v>
      </c>
    </row>
    <row r="112" spans="1:12" x14ac:dyDescent="0.25">
      <c r="A112" s="40">
        <f t="shared" si="15"/>
        <v>44927</v>
      </c>
      <c r="B112" s="30">
        <f t="shared" si="9"/>
        <v>44957</v>
      </c>
      <c r="C112" s="25"/>
      <c r="D112" s="41">
        <f t="shared" si="11"/>
        <v>0</v>
      </c>
      <c r="E112" s="42">
        <f t="shared" si="10"/>
        <v>0</v>
      </c>
      <c r="F112" s="98">
        <v>0.125</v>
      </c>
      <c r="G112" s="42">
        <f t="shared" si="12"/>
        <v>0</v>
      </c>
      <c r="H112" s="42">
        <f t="shared" si="16"/>
        <v>7132500</v>
      </c>
      <c r="I112" s="44">
        <f t="shared" si="13"/>
        <v>31</v>
      </c>
      <c r="J112" s="43">
        <f>IF(B112="","",LOOKUP(B112,'Interes Mora'!$A$3:$E$700))</f>
        <v>3.041082430433617E-2</v>
      </c>
      <c r="K112" s="45">
        <f t="shared" si="14"/>
        <v>224135.37782903368</v>
      </c>
      <c r="L112" s="45">
        <f t="shared" si="17"/>
        <v>12330712.584289072</v>
      </c>
    </row>
    <row r="113" spans="1:12" x14ac:dyDescent="0.25">
      <c r="A113" s="40">
        <f t="shared" si="15"/>
        <v>44958</v>
      </c>
      <c r="B113" s="30">
        <f t="shared" si="9"/>
        <v>44985</v>
      </c>
      <c r="C113" s="25">
        <f>IF(B113&gt;$E$8,0,IF(B113="","",VLOOKUP(YEAR(B113),S.M.M.L.V.!$A$2:$B$100,2,FALSE)))</f>
        <v>0</v>
      </c>
      <c r="D113" s="41">
        <f t="shared" si="11"/>
        <v>0</v>
      </c>
      <c r="E113" s="42">
        <f t="shared" si="10"/>
        <v>0</v>
      </c>
      <c r="F113" s="98">
        <v>0.125</v>
      </c>
      <c r="G113" s="42">
        <f t="shared" si="12"/>
        <v>0</v>
      </c>
      <c r="H113" s="42">
        <f t="shared" si="16"/>
        <v>7132500</v>
      </c>
      <c r="I113" s="44">
        <f t="shared" si="13"/>
        <v>28</v>
      </c>
      <c r="J113" s="43">
        <f>IF(B113="","",LOOKUP(B113,'Interes Mora'!$A$3:$E$700))</f>
        <v>3.1607904974429113E-2</v>
      </c>
      <c r="K113" s="45">
        <f t="shared" si="14"/>
        <v>210413.82341477461</v>
      </c>
      <c r="L113" s="45">
        <f t="shared" si="17"/>
        <v>12541126.407703847</v>
      </c>
    </row>
    <row r="114" spans="1:12" x14ac:dyDescent="0.25">
      <c r="A114" s="40">
        <f t="shared" si="15"/>
        <v>44986</v>
      </c>
      <c r="B114" s="30">
        <f t="shared" si="9"/>
        <v>45016</v>
      </c>
      <c r="C114" s="25">
        <f>IF(B114&gt;$E$8,0,IF(B114="","",VLOOKUP(YEAR(B114),S.M.M.L.V.!$A$2:$B$100,2,FALSE)))</f>
        <v>0</v>
      </c>
      <c r="D114" s="41">
        <f t="shared" si="11"/>
        <v>0</v>
      </c>
      <c r="E114" s="42">
        <f t="shared" si="10"/>
        <v>0</v>
      </c>
      <c r="F114" s="98">
        <v>0.125</v>
      </c>
      <c r="G114" s="42">
        <f t="shared" si="12"/>
        <v>0</v>
      </c>
      <c r="H114" s="42">
        <f t="shared" si="16"/>
        <v>7132500</v>
      </c>
      <c r="I114" s="44">
        <f t="shared" si="13"/>
        <v>31</v>
      </c>
      <c r="J114" s="43">
        <f>IF(B114="","",LOOKUP(B114,'Interes Mora'!$A$3:$E$700))</f>
        <v>3.2191941393584944E-2</v>
      </c>
      <c r="K114" s="45">
        <f t="shared" si="14"/>
        <v>237262.65605606945</v>
      </c>
      <c r="L114" s="45">
        <f t="shared" si="17"/>
        <v>12778389.063759916</v>
      </c>
    </row>
    <row r="115" spans="1:12" x14ac:dyDescent="0.25">
      <c r="A115" s="40">
        <f t="shared" si="15"/>
        <v>45017</v>
      </c>
      <c r="B115" s="30">
        <f t="shared" si="9"/>
        <v>45046</v>
      </c>
      <c r="C115" s="25">
        <f>IF(B115&gt;$E$8,0,IF(B115="","",VLOOKUP(YEAR(B115),S.M.M.L.V.!$A$2:$B$100,2,FALSE)))</f>
        <v>0</v>
      </c>
      <c r="D115" s="41">
        <f t="shared" si="11"/>
        <v>0</v>
      </c>
      <c r="E115" s="42">
        <f t="shared" si="10"/>
        <v>0</v>
      </c>
      <c r="F115" s="98">
        <v>0.125</v>
      </c>
      <c r="G115" s="42">
        <f t="shared" si="12"/>
        <v>0</v>
      </c>
      <c r="H115" s="42">
        <f t="shared" si="16"/>
        <v>7132500</v>
      </c>
      <c r="I115" s="44">
        <f t="shared" si="13"/>
        <v>30</v>
      </c>
      <c r="J115" s="43">
        <f>IF(B115="","",LOOKUP(B115,'Interes Mora'!$A$3:$E$700))</f>
        <v>0</v>
      </c>
      <c r="K115" s="45">
        <f t="shared" si="14"/>
        <v>0</v>
      </c>
      <c r="L115" s="45">
        <f t="shared" si="17"/>
        <v>12778389.063759916</v>
      </c>
    </row>
    <row r="116" spans="1:12" x14ac:dyDescent="0.25">
      <c r="A116" s="40">
        <f t="shared" si="15"/>
        <v>45047</v>
      </c>
      <c r="B116" s="30">
        <f t="shared" si="9"/>
        <v>45058</v>
      </c>
      <c r="C116" s="25">
        <f>IF(B116&gt;$E$8,0,IF(B116="","",VLOOKUP(YEAR(B116),S.M.M.L.V.!$A$2:$B$100,2,FALSE)))</f>
        <v>0</v>
      </c>
      <c r="D116" s="41">
        <f t="shared" si="11"/>
        <v>0</v>
      </c>
      <c r="E116" s="42">
        <f t="shared" si="10"/>
        <v>0</v>
      </c>
      <c r="F116" s="98">
        <v>0.125</v>
      </c>
      <c r="G116" s="42">
        <f t="shared" si="12"/>
        <v>0</v>
      </c>
      <c r="H116" s="42">
        <f t="shared" si="16"/>
        <v>7132500</v>
      </c>
      <c r="I116" s="44">
        <f t="shared" si="13"/>
        <v>12</v>
      </c>
      <c r="J116" s="43">
        <f>IF(B116="","",LOOKUP(B116,'Interes Mora'!$A$3:$E$700))</f>
        <v>0</v>
      </c>
      <c r="K116" s="45">
        <f t="shared" si="14"/>
        <v>0</v>
      </c>
      <c r="L116" s="45">
        <f t="shared" si="17"/>
        <v>12778389.063759916</v>
      </c>
    </row>
    <row r="117" spans="1:12" hidden="1" x14ac:dyDescent="0.25">
      <c r="A117" s="40" t="str">
        <f t="shared" si="15"/>
        <v/>
      </c>
      <c r="B117" s="30" t="str">
        <f t="shared" si="9"/>
        <v/>
      </c>
      <c r="C117" s="25">
        <f>IF(B117&gt;$E$8,0,IF(B117="","",VLOOKUP(YEAR(B117),S.M.M.L.V.!$A$2:$B$100,2,FALSE)))</f>
        <v>0</v>
      </c>
      <c r="D117" s="41" t="str">
        <f t="shared" si="11"/>
        <v/>
      </c>
      <c r="E117" s="42" t="str">
        <f t="shared" si="10"/>
        <v/>
      </c>
      <c r="F117" s="98" t="str">
        <f>IF(B117="","",IF($I$8=1,VLOOKUP(YEAR(B117),'% Aportes Salud - Pensión'!$A$3:$E$100,4,FALSE),VLOOKUP(YEAR(B117),'% Aportes Salud - Pensión'!$A$3:$E$100,5,FALSE)))</f>
        <v/>
      </c>
      <c r="G117" s="42" t="str">
        <f t="shared" si="12"/>
        <v/>
      </c>
      <c r="H117" s="42" t="str">
        <f t="shared" si="16"/>
        <v/>
      </c>
      <c r="I117" s="44" t="str">
        <f t="shared" si="13"/>
        <v/>
      </c>
      <c r="J117" s="43" t="str">
        <f>IF(B117="","",LOOKUP(B117,'Interes Mora'!$A$3:$E$700))</f>
        <v/>
      </c>
      <c r="K117" s="45" t="str">
        <f t="shared" si="14"/>
        <v/>
      </c>
      <c r="L117" s="45" t="str">
        <f t="shared" si="17"/>
        <v/>
      </c>
    </row>
    <row r="118" spans="1:12" hidden="1" x14ac:dyDescent="0.25">
      <c r="A118" s="40" t="str">
        <f t="shared" si="15"/>
        <v/>
      </c>
      <c r="B118" s="30" t="str">
        <f t="shared" si="9"/>
        <v/>
      </c>
      <c r="C118" s="25">
        <f>IF(B118&gt;$E$8,0,IF(B118="","",VLOOKUP(YEAR(B118),S.M.M.L.V.!$A$2:$B$100,2,FALSE)))</f>
        <v>0</v>
      </c>
      <c r="D118" s="41" t="str">
        <f t="shared" si="11"/>
        <v/>
      </c>
      <c r="E118" s="42" t="str">
        <f t="shared" si="10"/>
        <v/>
      </c>
      <c r="F118" s="98" t="str">
        <f>IF(B118="","",IF($I$8=1,VLOOKUP(YEAR(B118),'% Aportes Salud - Pensión'!$A$3:$E$100,4,FALSE),VLOOKUP(YEAR(B118),'% Aportes Salud - Pensión'!$A$3:$E$100,5,FALSE)))</f>
        <v/>
      </c>
      <c r="G118" s="42" t="str">
        <f t="shared" si="12"/>
        <v/>
      </c>
      <c r="H118" s="42" t="str">
        <f t="shared" si="16"/>
        <v/>
      </c>
      <c r="I118" s="44" t="str">
        <f t="shared" si="13"/>
        <v/>
      </c>
      <c r="J118" s="43" t="str">
        <f>IF(B118="","",LOOKUP(B118,'Interes Mora'!$A$3:$E$700))</f>
        <v/>
      </c>
      <c r="K118" s="45" t="str">
        <f t="shared" si="14"/>
        <v/>
      </c>
      <c r="L118" s="45" t="str">
        <f t="shared" si="17"/>
        <v/>
      </c>
    </row>
    <row r="119" spans="1:12" hidden="1" x14ac:dyDescent="0.25">
      <c r="A119" s="40" t="str">
        <f t="shared" si="15"/>
        <v/>
      </c>
      <c r="B119" s="30" t="str">
        <f t="shared" si="9"/>
        <v/>
      </c>
      <c r="C119" s="25">
        <f>IF(B119&gt;$E$8,0,IF(B119="","",VLOOKUP(YEAR(B119),S.M.M.L.V.!$A$2:$B$100,2,FALSE)))</f>
        <v>0</v>
      </c>
      <c r="D119" s="41" t="str">
        <f t="shared" si="11"/>
        <v/>
      </c>
      <c r="E119" s="42" t="str">
        <f t="shared" si="10"/>
        <v/>
      </c>
      <c r="F119" s="98" t="str">
        <f>IF(B119="","",IF($I$8=1,VLOOKUP(YEAR(B119),'% Aportes Salud - Pensión'!$A$3:$E$100,4,FALSE),VLOOKUP(YEAR(B119),'% Aportes Salud - Pensión'!$A$3:$E$100,5,FALSE)))</f>
        <v/>
      </c>
      <c r="G119" s="42" t="str">
        <f t="shared" si="12"/>
        <v/>
      </c>
      <c r="H119" s="42" t="str">
        <f t="shared" si="16"/>
        <v/>
      </c>
      <c r="I119" s="44" t="str">
        <f t="shared" si="13"/>
        <v/>
      </c>
      <c r="J119" s="43" t="str">
        <f>IF(B119="","",LOOKUP(B119,'Interes Mora'!$A$3:$E$700))</f>
        <v/>
      </c>
      <c r="K119" s="45" t="str">
        <f t="shared" si="14"/>
        <v/>
      </c>
      <c r="L119" s="45" t="str">
        <f t="shared" si="17"/>
        <v/>
      </c>
    </row>
    <row r="120" spans="1:12" hidden="1" x14ac:dyDescent="0.25">
      <c r="A120" s="40" t="str">
        <f t="shared" si="15"/>
        <v/>
      </c>
      <c r="B120" s="30" t="str">
        <f t="shared" si="9"/>
        <v/>
      </c>
      <c r="C120" s="25">
        <f>IF(B120&gt;$E$8,0,IF(B120="","",VLOOKUP(YEAR(B120),S.M.M.L.V.!$A$2:$B$100,2,FALSE)))</f>
        <v>0</v>
      </c>
      <c r="D120" s="41" t="str">
        <f t="shared" si="11"/>
        <v/>
      </c>
      <c r="E120" s="42" t="str">
        <f t="shared" si="10"/>
        <v/>
      </c>
      <c r="F120" s="98" t="str">
        <f>IF(B120="","",IF($I$8=1,VLOOKUP(YEAR(B120),'% Aportes Salud - Pensión'!$A$3:$E$100,4,FALSE),VLOOKUP(YEAR(B120),'% Aportes Salud - Pensión'!$A$3:$E$100,5,FALSE)))</f>
        <v/>
      </c>
      <c r="G120" s="42" t="str">
        <f t="shared" si="12"/>
        <v/>
      </c>
      <c r="H120" s="42" t="str">
        <f t="shared" si="16"/>
        <v/>
      </c>
      <c r="I120" s="44" t="str">
        <f t="shared" si="13"/>
        <v/>
      </c>
      <c r="J120" s="43" t="str">
        <f>IF(B120="","",LOOKUP(B120,'Interes Mora'!$A$3:$E$700))</f>
        <v/>
      </c>
      <c r="K120" s="45" t="str">
        <f t="shared" si="14"/>
        <v/>
      </c>
      <c r="L120" s="45" t="str">
        <f t="shared" si="17"/>
        <v/>
      </c>
    </row>
    <row r="121" spans="1:12" hidden="1" x14ac:dyDescent="0.25">
      <c r="A121" s="40" t="str">
        <f t="shared" si="15"/>
        <v/>
      </c>
      <c r="B121" s="30" t="str">
        <f t="shared" si="9"/>
        <v/>
      </c>
      <c r="C121" s="25">
        <f>IF(B121&gt;$E$8,0,IF(B121="","",VLOOKUP(YEAR(B121),S.M.M.L.V.!$A$2:$B$100,2,FALSE)))</f>
        <v>0</v>
      </c>
      <c r="D121" s="41" t="str">
        <f t="shared" si="11"/>
        <v/>
      </c>
      <c r="E121" s="42" t="str">
        <f t="shared" si="10"/>
        <v/>
      </c>
      <c r="F121" s="98" t="str">
        <f>IF(B121="","",IF($I$8=1,VLOOKUP(YEAR(B121),'% Aportes Salud - Pensión'!$A$3:$E$100,4,FALSE),VLOOKUP(YEAR(B121),'% Aportes Salud - Pensión'!$A$3:$E$100,5,FALSE)))</f>
        <v/>
      </c>
      <c r="G121" s="42" t="str">
        <f t="shared" si="12"/>
        <v/>
      </c>
      <c r="H121" s="42" t="str">
        <f t="shared" si="16"/>
        <v/>
      </c>
      <c r="I121" s="44" t="str">
        <f t="shared" si="13"/>
        <v/>
      </c>
      <c r="J121" s="43" t="str">
        <f>IF(B121="","",LOOKUP(B121,'Interes Mora'!$A$3:$E$700))</f>
        <v/>
      </c>
      <c r="K121" s="45" t="str">
        <f t="shared" si="14"/>
        <v/>
      </c>
      <c r="L121" s="45" t="str">
        <f t="shared" si="17"/>
        <v/>
      </c>
    </row>
    <row r="122" spans="1:12" hidden="1" x14ac:dyDescent="0.25">
      <c r="A122" s="40" t="str">
        <f t="shared" si="15"/>
        <v/>
      </c>
      <c r="B122" s="30" t="str">
        <f t="shared" si="9"/>
        <v/>
      </c>
      <c r="C122" s="25">
        <f>IF(B122&gt;$E$8,0,IF(B122="","",VLOOKUP(YEAR(B122),S.M.M.L.V.!$A$2:$B$100,2,FALSE)))</f>
        <v>0</v>
      </c>
      <c r="D122" s="41" t="str">
        <f t="shared" si="11"/>
        <v/>
      </c>
      <c r="E122" s="42" t="str">
        <f t="shared" si="10"/>
        <v/>
      </c>
      <c r="F122" s="98" t="str">
        <f>IF(B122="","",IF($I$8=1,VLOOKUP(YEAR(B122),'% Aportes Salud - Pensión'!$A$3:$E$100,4,FALSE),VLOOKUP(YEAR(B122),'% Aportes Salud - Pensión'!$A$3:$E$100,5,FALSE)))</f>
        <v/>
      </c>
      <c r="G122" s="42" t="str">
        <f t="shared" si="12"/>
        <v/>
      </c>
      <c r="H122" s="42" t="str">
        <f t="shared" si="16"/>
        <v/>
      </c>
      <c r="I122" s="44" t="str">
        <f t="shared" si="13"/>
        <v/>
      </c>
      <c r="J122" s="43" t="str">
        <f>IF(B122="","",LOOKUP(B122,'Interes Mora'!$A$3:$E$700))</f>
        <v/>
      </c>
      <c r="K122" s="45" t="str">
        <f t="shared" si="14"/>
        <v/>
      </c>
      <c r="L122" s="45" t="str">
        <f t="shared" si="17"/>
        <v/>
      </c>
    </row>
    <row r="123" spans="1:12" hidden="1" x14ac:dyDescent="0.25">
      <c r="A123" s="40" t="str">
        <f t="shared" si="15"/>
        <v/>
      </c>
      <c r="B123" s="30" t="str">
        <f t="shared" si="9"/>
        <v/>
      </c>
      <c r="C123" s="25">
        <f>IF(B123&gt;$E$8,0,IF(B123="","",VLOOKUP(YEAR(B123),S.M.M.L.V.!$A$2:$B$100,2,FALSE)))</f>
        <v>0</v>
      </c>
      <c r="D123" s="41" t="str">
        <f t="shared" si="11"/>
        <v/>
      </c>
      <c r="E123" s="42" t="str">
        <f t="shared" si="10"/>
        <v/>
      </c>
      <c r="F123" s="98" t="str">
        <f>IF(B123="","",IF($I$8=1,VLOOKUP(YEAR(B123),'% Aportes Salud - Pensión'!$A$3:$E$100,4,FALSE),VLOOKUP(YEAR(B123),'% Aportes Salud - Pensión'!$A$3:$E$100,5,FALSE)))</f>
        <v/>
      </c>
      <c r="G123" s="42" t="str">
        <f t="shared" si="12"/>
        <v/>
      </c>
      <c r="H123" s="42" t="str">
        <f t="shared" si="16"/>
        <v/>
      </c>
      <c r="I123" s="44" t="str">
        <f t="shared" si="13"/>
        <v/>
      </c>
      <c r="J123" s="43" t="str">
        <f>IF(B123="","",LOOKUP(B123,'Interes Mora'!$A$3:$E$700))</f>
        <v/>
      </c>
      <c r="K123" s="45" t="str">
        <f t="shared" si="14"/>
        <v/>
      </c>
      <c r="L123" s="45" t="str">
        <f t="shared" si="17"/>
        <v/>
      </c>
    </row>
    <row r="124" spans="1:12" hidden="1" x14ac:dyDescent="0.25">
      <c r="A124" s="40" t="str">
        <f t="shared" si="15"/>
        <v/>
      </c>
      <c r="B124" s="30" t="str">
        <f t="shared" si="9"/>
        <v/>
      </c>
      <c r="C124" s="25">
        <f>IF(B124&gt;$E$8,0,IF(B124="","",VLOOKUP(YEAR(B124),S.M.M.L.V.!$A$2:$B$100,2,FALSE)))</f>
        <v>0</v>
      </c>
      <c r="D124" s="41" t="str">
        <f t="shared" si="11"/>
        <v/>
      </c>
      <c r="E124" s="42" t="str">
        <f t="shared" si="10"/>
        <v/>
      </c>
      <c r="F124" s="98" t="str">
        <f>IF(B124="","",IF($I$8=1,VLOOKUP(YEAR(B124),'% Aportes Salud - Pensión'!$A$3:$E$100,4,FALSE),VLOOKUP(YEAR(B124),'% Aportes Salud - Pensión'!$A$3:$E$100,5,FALSE)))</f>
        <v/>
      </c>
      <c r="G124" s="42" t="str">
        <f t="shared" si="12"/>
        <v/>
      </c>
      <c r="H124" s="42" t="str">
        <f t="shared" si="16"/>
        <v/>
      </c>
      <c r="I124" s="44" t="str">
        <f t="shared" si="13"/>
        <v/>
      </c>
      <c r="J124" s="43" t="str">
        <f>IF(B124="","",LOOKUP(B124,'Interes Mora'!$A$3:$E$700))</f>
        <v/>
      </c>
      <c r="K124" s="45" t="str">
        <f t="shared" si="14"/>
        <v/>
      </c>
      <c r="L124" s="45" t="str">
        <f t="shared" si="17"/>
        <v/>
      </c>
    </row>
    <row r="125" spans="1:12" hidden="1" x14ac:dyDescent="0.25">
      <c r="A125" s="40" t="str">
        <f t="shared" si="15"/>
        <v/>
      </c>
      <c r="B125" s="30" t="str">
        <f t="shared" si="9"/>
        <v/>
      </c>
      <c r="C125" s="25">
        <f>IF(B125&gt;$E$8,0,IF(B125="","",VLOOKUP(YEAR(B125),S.M.M.L.V.!$A$2:$B$100,2,FALSE)))</f>
        <v>0</v>
      </c>
      <c r="D125" s="41" t="str">
        <f t="shared" si="11"/>
        <v/>
      </c>
      <c r="E125" s="42" t="str">
        <f t="shared" si="10"/>
        <v/>
      </c>
      <c r="F125" s="98" t="str">
        <f>IF(B125="","",IF($I$8=1,VLOOKUP(YEAR(B125),'% Aportes Salud - Pensión'!$A$3:$E$100,4,FALSE),VLOOKUP(YEAR(B125),'% Aportes Salud - Pensión'!$A$3:$E$100,5,FALSE)))</f>
        <v/>
      </c>
      <c r="G125" s="42" t="str">
        <f t="shared" si="12"/>
        <v/>
      </c>
      <c r="H125" s="42" t="str">
        <f t="shared" si="16"/>
        <v/>
      </c>
      <c r="I125" s="44" t="str">
        <f t="shared" si="13"/>
        <v/>
      </c>
      <c r="J125" s="43" t="str">
        <f>IF(B125="","",LOOKUP(B125,'Interes Mora'!$A$3:$E$700))</f>
        <v/>
      </c>
      <c r="K125" s="45" t="str">
        <f t="shared" si="14"/>
        <v/>
      </c>
      <c r="L125" s="45" t="str">
        <f t="shared" si="17"/>
        <v/>
      </c>
    </row>
    <row r="126" spans="1:12" hidden="1" x14ac:dyDescent="0.25">
      <c r="A126" s="40" t="str">
        <f t="shared" si="15"/>
        <v/>
      </c>
      <c r="B126" s="30" t="str">
        <f t="shared" si="9"/>
        <v/>
      </c>
      <c r="C126" s="25">
        <f>IF(B126&gt;$E$8,0,IF(B126="","",VLOOKUP(YEAR(B126),S.M.M.L.V.!$A$2:$B$100,2,FALSE)))</f>
        <v>0</v>
      </c>
      <c r="D126" s="41" t="str">
        <f t="shared" si="11"/>
        <v/>
      </c>
      <c r="E126" s="42" t="str">
        <f t="shared" si="10"/>
        <v/>
      </c>
      <c r="F126" s="98" t="str">
        <f>IF(B126="","",IF($I$8=1,VLOOKUP(YEAR(B126),'% Aportes Salud - Pensión'!$A$3:$E$100,4,FALSE),VLOOKUP(YEAR(B126),'% Aportes Salud - Pensión'!$A$3:$E$100,5,FALSE)))</f>
        <v/>
      </c>
      <c r="G126" s="42" t="str">
        <f t="shared" si="12"/>
        <v/>
      </c>
      <c r="H126" s="42" t="str">
        <f t="shared" si="16"/>
        <v/>
      </c>
      <c r="I126" s="44" t="str">
        <f t="shared" si="13"/>
        <v/>
      </c>
      <c r="J126" s="43" t="str">
        <f>IF(B126="","",LOOKUP(B126,'Interes Mora'!$A$3:$E$700))</f>
        <v/>
      </c>
      <c r="K126" s="45" t="str">
        <f t="shared" si="14"/>
        <v/>
      </c>
      <c r="L126" s="45" t="str">
        <f t="shared" si="17"/>
        <v/>
      </c>
    </row>
    <row r="127" spans="1:12" hidden="1" x14ac:dyDescent="0.25">
      <c r="A127" s="40" t="str">
        <f t="shared" si="15"/>
        <v/>
      </c>
      <c r="B127" s="30" t="str">
        <f t="shared" si="9"/>
        <v/>
      </c>
      <c r="C127" s="25">
        <f>IF(B127&gt;$E$8,0,IF(B127="","",VLOOKUP(YEAR(B127),S.M.M.L.V.!$A$2:$B$100,2,FALSE)))</f>
        <v>0</v>
      </c>
      <c r="D127" s="41" t="str">
        <f t="shared" si="11"/>
        <v/>
      </c>
      <c r="E127" s="42" t="str">
        <f t="shared" si="10"/>
        <v/>
      </c>
      <c r="F127" s="98" t="str">
        <f>IF(B127="","",IF($I$8=1,VLOOKUP(YEAR(B127),'% Aportes Salud - Pensión'!$A$3:$E$100,4,FALSE),VLOOKUP(YEAR(B127),'% Aportes Salud - Pensión'!$A$3:$E$100,5,FALSE)))</f>
        <v/>
      </c>
      <c r="G127" s="42" t="str">
        <f t="shared" si="12"/>
        <v/>
      </c>
      <c r="H127" s="42" t="str">
        <f t="shared" si="16"/>
        <v/>
      </c>
      <c r="I127" s="44" t="str">
        <f t="shared" si="13"/>
        <v/>
      </c>
      <c r="J127" s="43" t="str">
        <f>IF(B127="","",LOOKUP(B127,'Interes Mora'!$A$3:$E$700))</f>
        <v/>
      </c>
      <c r="K127" s="45" t="str">
        <f t="shared" si="14"/>
        <v/>
      </c>
      <c r="L127" s="45" t="str">
        <f t="shared" si="17"/>
        <v/>
      </c>
    </row>
    <row r="128" spans="1:12" hidden="1" x14ac:dyDescent="0.25">
      <c r="A128" s="40" t="str">
        <f t="shared" si="15"/>
        <v/>
      </c>
      <c r="B128" s="30" t="str">
        <f t="shared" si="9"/>
        <v/>
      </c>
      <c r="C128" s="25">
        <f>IF(B128&gt;$E$8,0,IF(B128="","",VLOOKUP(YEAR(B128),S.M.M.L.V.!$A$2:$B$100,2,FALSE)))</f>
        <v>0</v>
      </c>
      <c r="D128" s="41" t="str">
        <f t="shared" si="11"/>
        <v/>
      </c>
      <c r="E128" s="42" t="str">
        <f t="shared" si="10"/>
        <v/>
      </c>
      <c r="F128" s="98" t="str">
        <f>IF(B128="","",IF($I$8=1,VLOOKUP(YEAR(B128),'% Aportes Salud - Pensión'!$A$3:$E$100,4,FALSE),VLOOKUP(YEAR(B128),'% Aportes Salud - Pensión'!$A$3:$E$100,5,FALSE)))</f>
        <v/>
      </c>
      <c r="G128" s="42" t="str">
        <f t="shared" si="12"/>
        <v/>
      </c>
      <c r="H128" s="42" t="str">
        <f t="shared" si="16"/>
        <v/>
      </c>
      <c r="I128" s="44" t="str">
        <f t="shared" si="13"/>
        <v/>
      </c>
      <c r="J128" s="43" t="str">
        <f>IF(B128="","",LOOKUP(B128,'Interes Mora'!$A$3:$E$700))</f>
        <v/>
      </c>
      <c r="K128" s="45" t="str">
        <f t="shared" si="14"/>
        <v/>
      </c>
      <c r="L128" s="45" t="str">
        <f t="shared" si="17"/>
        <v/>
      </c>
    </row>
    <row r="129" spans="1:12" hidden="1" x14ac:dyDescent="0.25">
      <c r="A129" s="40" t="str">
        <f t="shared" si="15"/>
        <v/>
      </c>
      <c r="B129" s="30" t="str">
        <f t="shared" si="9"/>
        <v/>
      </c>
      <c r="C129" s="25">
        <f>IF(B129&gt;$E$8,0,IF(B129="","",VLOOKUP(YEAR(B129),S.M.M.L.V.!$A$2:$B$100,2,FALSE)))</f>
        <v>0</v>
      </c>
      <c r="D129" s="41" t="str">
        <f t="shared" si="11"/>
        <v/>
      </c>
      <c r="E129" s="42" t="str">
        <f t="shared" si="10"/>
        <v/>
      </c>
      <c r="F129" s="98" t="str">
        <f>IF(B129="","",IF($I$8=1,VLOOKUP(YEAR(B129),'% Aportes Salud - Pensión'!$A$3:$E$100,4,FALSE),VLOOKUP(YEAR(B129),'% Aportes Salud - Pensión'!$A$3:$E$100,5,FALSE)))</f>
        <v/>
      </c>
      <c r="G129" s="42" t="str">
        <f t="shared" si="12"/>
        <v/>
      </c>
      <c r="H129" s="42" t="str">
        <f t="shared" si="16"/>
        <v/>
      </c>
      <c r="I129" s="44" t="str">
        <f t="shared" si="13"/>
        <v/>
      </c>
      <c r="J129" s="43" t="str">
        <f>IF(B129="","",LOOKUP(B129,'Interes Mora'!$A$3:$E$700))</f>
        <v/>
      </c>
      <c r="K129" s="45" t="str">
        <f t="shared" si="14"/>
        <v/>
      </c>
      <c r="L129" s="45" t="str">
        <f t="shared" si="17"/>
        <v/>
      </c>
    </row>
    <row r="130" spans="1:12" hidden="1" x14ac:dyDescent="0.25">
      <c r="A130" s="40" t="str">
        <f t="shared" si="15"/>
        <v/>
      </c>
      <c r="B130" s="30" t="str">
        <f t="shared" si="9"/>
        <v/>
      </c>
      <c r="C130" s="25">
        <f>IF(B130&gt;$E$8,0,IF(B130="","",VLOOKUP(YEAR(B130),S.M.M.L.V.!$A$2:$B$100,2,FALSE)))</f>
        <v>0</v>
      </c>
      <c r="D130" s="41" t="str">
        <f t="shared" si="11"/>
        <v/>
      </c>
      <c r="E130" s="42" t="str">
        <f t="shared" si="10"/>
        <v/>
      </c>
      <c r="F130" s="98" t="str">
        <f>IF(B130="","",IF($I$8=1,VLOOKUP(YEAR(B130),'% Aportes Salud - Pensión'!$A$3:$E$100,4,FALSE),VLOOKUP(YEAR(B130),'% Aportes Salud - Pensión'!$A$3:$E$100,5,FALSE)))</f>
        <v/>
      </c>
      <c r="G130" s="42" t="str">
        <f t="shared" si="12"/>
        <v/>
      </c>
      <c r="H130" s="42" t="str">
        <f t="shared" si="16"/>
        <v/>
      </c>
      <c r="I130" s="44" t="str">
        <f t="shared" si="13"/>
        <v/>
      </c>
      <c r="J130" s="43" t="str">
        <f>IF(B130="","",LOOKUP(B130,'Interes Mora'!$A$3:$E$700))</f>
        <v/>
      </c>
      <c r="K130" s="45" t="str">
        <f t="shared" si="14"/>
        <v/>
      </c>
      <c r="L130" s="45" t="str">
        <f t="shared" si="17"/>
        <v/>
      </c>
    </row>
    <row r="131" spans="1:12" hidden="1" x14ac:dyDescent="0.25">
      <c r="A131" s="40" t="str">
        <f t="shared" si="15"/>
        <v/>
      </c>
      <c r="B131" s="30" t="str">
        <f t="shared" si="9"/>
        <v/>
      </c>
      <c r="C131" s="25">
        <f>IF(B131&gt;$E$8,0,IF(B131="","",VLOOKUP(YEAR(B131),S.M.M.L.V.!$A$2:$B$100,2,FALSE)))</f>
        <v>0</v>
      </c>
      <c r="D131" s="41" t="str">
        <f t="shared" si="11"/>
        <v/>
      </c>
      <c r="E131" s="42" t="str">
        <f t="shared" si="10"/>
        <v/>
      </c>
      <c r="F131" s="98" t="str">
        <f>IF(B131="","",IF($I$8=1,VLOOKUP(YEAR(B131),'% Aportes Salud - Pensión'!$A$3:$E$100,4,FALSE),VLOOKUP(YEAR(B131),'% Aportes Salud - Pensión'!$A$3:$E$100,5,FALSE)))</f>
        <v/>
      </c>
      <c r="G131" s="42" t="str">
        <f t="shared" si="12"/>
        <v/>
      </c>
      <c r="H131" s="42" t="str">
        <f t="shared" si="16"/>
        <v/>
      </c>
      <c r="I131" s="44" t="str">
        <f t="shared" si="13"/>
        <v/>
      </c>
      <c r="J131" s="43" t="str">
        <f>IF(B131="","",LOOKUP(B131,'Interes Mora'!$A$3:$E$700))</f>
        <v/>
      </c>
      <c r="K131" s="45" t="str">
        <f t="shared" si="14"/>
        <v/>
      </c>
      <c r="L131" s="45" t="str">
        <f t="shared" si="17"/>
        <v/>
      </c>
    </row>
    <row r="132" spans="1:12" hidden="1" x14ac:dyDescent="0.25">
      <c r="A132" s="40" t="str">
        <f t="shared" si="15"/>
        <v/>
      </c>
      <c r="B132" s="30" t="str">
        <f t="shared" si="9"/>
        <v/>
      </c>
      <c r="C132" s="25">
        <f>IF(B132&gt;$E$8,0,IF(B132="","",VLOOKUP(YEAR(B132),S.M.M.L.V.!$A$2:$B$100,2,FALSE)))</f>
        <v>0</v>
      </c>
      <c r="D132" s="41" t="str">
        <f t="shared" si="11"/>
        <v/>
      </c>
      <c r="E132" s="42" t="str">
        <f t="shared" si="10"/>
        <v/>
      </c>
      <c r="F132" s="98" t="str">
        <f>IF(B132="","",IF($I$8=1,VLOOKUP(YEAR(B132),'% Aportes Salud - Pensión'!$A$3:$E$100,4,FALSE),VLOOKUP(YEAR(B132),'% Aportes Salud - Pensión'!$A$3:$E$100,5,FALSE)))</f>
        <v/>
      </c>
      <c r="G132" s="42" t="str">
        <f t="shared" si="12"/>
        <v/>
      </c>
      <c r="H132" s="42" t="str">
        <f t="shared" si="16"/>
        <v/>
      </c>
      <c r="I132" s="44" t="str">
        <f t="shared" si="13"/>
        <v/>
      </c>
      <c r="J132" s="43" t="str">
        <f>IF(B132="","",LOOKUP(B132,'Interes Mora'!$A$3:$E$700))</f>
        <v/>
      </c>
      <c r="K132" s="45" t="str">
        <f t="shared" si="14"/>
        <v/>
      </c>
      <c r="L132" s="45" t="str">
        <f t="shared" si="17"/>
        <v/>
      </c>
    </row>
    <row r="133" spans="1:12" hidden="1" x14ac:dyDescent="0.25">
      <c r="A133" s="40" t="str">
        <f t="shared" si="15"/>
        <v/>
      </c>
      <c r="B133" s="30" t="str">
        <f t="shared" si="9"/>
        <v/>
      </c>
      <c r="C133" s="25">
        <f>IF(B133&gt;$E$8,0,IF(B133="","",VLOOKUP(YEAR(B133),S.M.M.L.V.!$A$2:$B$100,2,FALSE)))</f>
        <v>0</v>
      </c>
      <c r="D133" s="41" t="str">
        <f t="shared" si="11"/>
        <v/>
      </c>
      <c r="E133" s="42" t="str">
        <f t="shared" si="10"/>
        <v/>
      </c>
      <c r="F133" s="98" t="str">
        <f>IF(B133="","",IF($I$8=1,VLOOKUP(YEAR(B133),'% Aportes Salud - Pensión'!$A$3:$E$100,4,FALSE),VLOOKUP(YEAR(B133),'% Aportes Salud - Pensión'!$A$3:$E$100,5,FALSE)))</f>
        <v/>
      </c>
      <c r="G133" s="42" t="str">
        <f t="shared" si="12"/>
        <v/>
      </c>
      <c r="H133" s="42" t="str">
        <f t="shared" si="16"/>
        <v/>
      </c>
      <c r="I133" s="44" t="str">
        <f t="shared" si="13"/>
        <v/>
      </c>
      <c r="J133" s="43" t="str">
        <f>IF(B133="","",LOOKUP(B133,'Interes Mora'!$A$3:$E$700))</f>
        <v/>
      </c>
      <c r="K133" s="45" t="str">
        <f t="shared" si="14"/>
        <v/>
      </c>
      <c r="L133" s="45" t="str">
        <f t="shared" si="17"/>
        <v/>
      </c>
    </row>
    <row r="134" spans="1:12" hidden="1" x14ac:dyDescent="0.25">
      <c r="A134" s="40" t="str">
        <f t="shared" si="15"/>
        <v/>
      </c>
      <c r="B134" s="30" t="str">
        <f t="shared" si="9"/>
        <v/>
      </c>
      <c r="C134" s="25">
        <f>IF(B134&gt;$E$8,0,IF(B134="","",VLOOKUP(YEAR(B134),S.M.M.L.V.!$A$2:$B$100,2,FALSE)))</f>
        <v>0</v>
      </c>
      <c r="D134" s="41" t="str">
        <f t="shared" si="11"/>
        <v/>
      </c>
      <c r="E134" s="42" t="str">
        <f t="shared" si="10"/>
        <v/>
      </c>
      <c r="F134" s="98" t="str">
        <f>IF(B134="","",IF($I$8=1,VLOOKUP(YEAR(B134),'% Aportes Salud - Pensión'!$A$3:$E$100,4,FALSE),VLOOKUP(YEAR(B134),'% Aportes Salud - Pensión'!$A$3:$E$100,5,FALSE)))</f>
        <v/>
      </c>
      <c r="G134" s="42" t="str">
        <f t="shared" si="12"/>
        <v/>
      </c>
      <c r="H134" s="42" t="str">
        <f t="shared" si="16"/>
        <v/>
      </c>
      <c r="I134" s="44" t="str">
        <f t="shared" si="13"/>
        <v/>
      </c>
      <c r="J134" s="43" t="str">
        <f>IF(B134="","",LOOKUP(B134,'Interes Mora'!$A$3:$E$700))</f>
        <v/>
      </c>
      <c r="K134" s="45" t="str">
        <f t="shared" si="14"/>
        <v/>
      </c>
      <c r="L134" s="45" t="str">
        <f t="shared" si="17"/>
        <v/>
      </c>
    </row>
    <row r="135" spans="1:12" hidden="1" x14ac:dyDescent="0.25">
      <c r="A135" s="40" t="str">
        <f t="shared" si="15"/>
        <v/>
      </c>
      <c r="B135" s="30" t="str">
        <f t="shared" si="9"/>
        <v/>
      </c>
      <c r="C135" s="25">
        <f>IF(B135&gt;$E$8,0,IF(B135="","",VLOOKUP(YEAR(B135),S.M.M.L.V.!$A$2:$B$100,2,FALSE)))</f>
        <v>0</v>
      </c>
      <c r="D135" s="41" t="str">
        <f t="shared" si="11"/>
        <v/>
      </c>
      <c r="E135" s="42" t="str">
        <f t="shared" si="10"/>
        <v/>
      </c>
      <c r="F135" s="98" t="str">
        <f>IF(B135="","",IF($I$8=1,VLOOKUP(YEAR(B135),'% Aportes Salud - Pensión'!$A$3:$E$100,4,FALSE),VLOOKUP(YEAR(B135),'% Aportes Salud - Pensión'!$A$3:$E$100,5,FALSE)))</f>
        <v/>
      </c>
      <c r="G135" s="42" t="str">
        <f t="shared" si="12"/>
        <v/>
      </c>
      <c r="H135" s="42" t="str">
        <f t="shared" si="16"/>
        <v/>
      </c>
      <c r="I135" s="44" t="str">
        <f t="shared" si="13"/>
        <v/>
      </c>
      <c r="J135" s="43" t="str">
        <f>IF(B135="","",LOOKUP(B135,'Interes Mora'!$A$3:$E$700))</f>
        <v/>
      </c>
      <c r="K135" s="45" t="str">
        <f t="shared" si="14"/>
        <v/>
      </c>
      <c r="L135" s="45" t="str">
        <f t="shared" si="17"/>
        <v/>
      </c>
    </row>
    <row r="136" spans="1:12" hidden="1" x14ac:dyDescent="0.25">
      <c r="A136" s="40" t="str">
        <f t="shared" si="15"/>
        <v/>
      </c>
      <c r="B136" s="30" t="str">
        <f t="shared" si="9"/>
        <v/>
      </c>
      <c r="C136" s="25">
        <f>IF(B136&gt;$E$8,0,IF(B136="","",VLOOKUP(YEAR(B136),S.M.M.L.V.!$A$2:$B$100,2,FALSE)))</f>
        <v>0</v>
      </c>
      <c r="D136" s="41" t="str">
        <f t="shared" si="11"/>
        <v/>
      </c>
      <c r="E136" s="42" t="str">
        <f t="shared" si="10"/>
        <v/>
      </c>
      <c r="F136" s="98" t="str">
        <f>IF(B136="","",IF($I$8=1,VLOOKUP(YEAR(B136),'% Aportes Salud - Pensión'!$A$3:$E$100,4,FALSE),VLOOKUP(YEAR(B136),'% Aportes Salud - Pensión'!$A$3:$E$100,5,FALSE)))</f>
        <v/>
      </c>
      <c r="G136" s="42" t="str">
        <f t="shared" si="12"/>
        <v/>
      </c>
      <c r="H136" s="42" t="str">
        <f t="shared" si="16"/>
        <v/>
      </c>
      <c r="I136" s="44" t="str">
        <f t="shared" si="13"/>
        <v/>
      </c>
      <c r="J136" s="43" t="str">
        <f>IF(B136="","",LOOKUP(B136,'Interes Mora'!$A$3:$E$700))</f>
        <v/>
      </c>
      <c r="K136" s="45" t="str">
        <f t="shared" si="14"/>
        <v/>
      </c>
      <c r="L136" s="45" t="str">
        <f t="shared" si="17"/>
        <v/>
      </c>
    </row>
    <row r="137" spans="1:12" hidden="1" x14ac:dyDescent="0.25">
      <c r="A137" s="40" t="str">
        <f t="shared" si="15"/>
        <v/>
      </c>
      <c r="B137" s="30" t="str">
        <f t="shared" si="9"/>
        <v/>
      </c>
      <c r="C137" s="25">
        <f>IF(B137&gt;$E$8,0,IF(B137="","",VLOOKUP(YEAR(B137),S.M.M.L.V.!$A$2:$B$100,2,FALSE)))</f>
        <v>0</v>
      </c>
      <c r="D137" s="41" t="str">
        <f t="shared" si="11"/>
        <v/>
      </c>
      <c r="E137" s="42" t="str">
        <f t="shared" si="10"/>
        <v/>
      </c>
      <c r="F137" s="98" t="str">
        <f>IF(B137="","",IF($I$8=1,VLOOKUP(YEAR(B137),'% Aportes Salud - Pensión'!$A$3:$E$100,4,FALSE),VLOOKUP(YEAR(B137),'% Aportes Salud - Pensión'!$A$3:$E$100,5,FALSE)))</f>
        <v/>
      </c>
      <c r="G137" s="42" t="str">
        <f t="shared" si="12"/>
        <v/>
      </c>
      <c r="H137" s="42" t="str">
        <f t="shared" si="16"/>
        <v/>
      </c>
      <c r="I137" s="44" t="str">
        <f t="shared" si="13"/>
        <v/>
      </c>
      <c r="J137" s="43" t="str">
        <f>IF(B137="","",LOOKUP(B137,'Interes Mora'!$A$3:$E$700))</f>
        <v/>
      </c>
      <c r="K137" s="45" t="str">
        <f t="shared" si="14"/>
        <v/>
      </c>
      <c r="L137" s="45" t="str">
        <f t="shared" si="17"/>
        <v/>
      </c>
    </row>
    <row r="138" spans="1:12" hidden="1" x14ac:dyDescent="0.25">
      <c r="A138" s="40" t="str">
        <f t="shared" si="15"/>
        <v/>
      </c>
      <c r="B138" s="30" t="str">
        <f t="shared" si="9"/>
        <v/>
      </c>
      <c r="C138" s="25">
        <f>IF(B138&gt;$E$8,0,IF(B138="","",VLOOKUP(YEAR(B138),S.M.M.L.V.!$A$2:$B$100,2,FALSE)))</f>
        <v>0</v>
      </c>
      <c r="D138" s="41" t="str">
        <f t="shared" si="11"/>
        <v/>
      </c>
      <c r="E138" s="42" t="str">
        <f t="shared" si="10"/>
        <v/>
      </c>
      <c r="F138" s="98" t="str">
        <f>IF(B138="","",IF($I$8=1,VLOOKUP(YEAR(B138),'% Aportes Salud - Pensión'!$A$3:$E$100,4,FALSE),VLOOKUP(YEAR(B138),'% Aportes Salud - Pensión'!$A$3:$E$100,5,FALSE)))</f>
        <v/>
      </c>
      <c r="G138" s="42" t="str">
        <f t="shared" si="12"/>
        <v/>
      </c>
      <c r="H138" s="42" t="str">
        <f t="shared" si="16"/>
        <v/>
      </c>
      <c r="I138" s="44" t="str">
        <f t="shared" si="13"/>
        <v/>
      </c>
      <c r="J138" s="43" t="str">
        <f>IF(B138="","",LOOKUP(B138,'Interes Mora'!$A$3:$E$700))</f>
        <v/>
      </c>
      <c r="K138" s="45" t="str">
        <f t="shared" si="14"/>
        <v/>
      </c>
      <c r="L138" s="45" t="str">
        <f t="shared" si="17"/>
        <v/>
      </c>
    </row>
    <row r="139" spans="1:12" hidden="1" x14ac:dyDescent="0.25">
      <c r="A139" s="40" t="str">
        <f t="shared" si="15"/>
        <v/>
      </c>
      <c r="B139" s="30" t="str">
        <f t="shared" si="9"/>
        <v/>
      </c>
      <c r="C139" s="25">
        <f>IF(B139&gt;$E$8,0,IF(B139="","",VLOOKUP(YEAR(B139),S.M.M.L.V.!$A$2:$B$100,2,FALSE)))</f>
        <v>0</v>
      </c>
      <c r="D139" s="41" t="str">
        <f t="shared" si="11"/>
        <v/>
      </c>
      <c r="E139" s="42" t="str">
        <f t="shared" si="10"/>
        <v/>
      </c>
      <c r="F139" s="98" t="str">
        <f>IF(B139="","",IF($I$8=1,VLOOKUP(YEAR(B139),'% Aportes Salud - Pensión'!$A$3:$E$100,4,FALSE),VLOOKUP(YEAR(B139),'% Aportes Salud - Pensión'!$A$3:$E$100,5,FALSE)))</f>
        <v/>
      </c>
      <c r="G139" s="42" t="str">
        <f t="shared" si="12"/>
        <v/>
      </c>
      <c r="H139" s="42" t="str">
        <f t="shared" si="16"/>
        <v/>
      </c>
      <c r="I139" s="44" t="str">
        <f t="shared" si="13"/>
        <v/>
      </c>
      <c r="J139" s="43" t="str">
        <f>IF(B139="","",LOOKUP(B139,'Interes Mora'!$A$3:$E$700))</f>
        <v/>
      </c>
      <c r="K139" s="45" t="str">
        <f t="shared" si="14"/>
        <v/>
      </c>
      <c r="L139" s="45" t="str">
        <f t="shared" si="17"/>
        <v/>
      </c>
    </row>
    <row r="140" spans="1:12" hidden="1" x14ac:dyDescent="0.25">
      <c r="A140" s="40" t="str">
        <f t="shared" si="15"/>
        <v/>
      </c>
      <c r="B140" s="30" t="str">
        <f t="shared" si="9"/>
        <v/>
      </c>
      <c r="C140" s="25">
        <f>IF(B140&gt;$E$8,0,IF(B140="","",VLOOKUP(YEAR(B140),S.M.M.L.V.!$A$2:$B$100,2,FALSE)))</f>
        <v>0</v>
      </c>
      <c r="D140" s="41" t="str">
        <f t="shared" si="11"/>
        <v/>
      </c>
      <c r="E140" s="42" t="str">
        <f t="shared" si="10"/>
        <v/>
      </c>
      <c r="F140" s="98" t="str">
        <f>IF(B140="","",IF($I$8=1,VLOOKUP(YEAR(B140),'% Aportes Salud - Pensión'!$A$3:$E$100,4,FALSE),VLOOKUP(YEAR(B140),'% Aportes Salud - Pensión'!$A$3:$E$100,5,FALSE)))</f>
        <v/>
      </c>
      <c r="G140" s="42" t="str">
        <f t="shared" si="12"/>
        <v/>
      </c>
      <c r="H140" s="42" t="str">
        <f t="shared" si="16"/>
        <v/>
      </c>
      <c r="I140" s="44" t="str">
        <f t="shared" si="13"/>
        <v/>
      </c>
      <c r="J140" s="43" t="str">
        <f>IF(B140="","",LOOKUP(B140,'Interes Mora'!$A$3:$E$700))</f>
        <v/>
      </c>
      <c r="K140" s="45" t="str">
        <f t="shared" si="14"/>
        <v/>
      </c>
      <c r="L140" s="45" t="str">
        <f t="shared" si="17"/>
        <v/>
      </c>
    </row>
    <row r="141" spans="1:12" hidden="1" x14ac:dyDescent="0.25">
      <c r="A141" s="40" t="str">
        <f t="shared" si="15"/>
        <v/>
      </c>
      <c r="B141" s="30" t="str">
        <f t="shared" si="9"/>
        <v/>
      </c>
      <c r="C141" s="25">
        <f>IF(B141&gt;$E$8,0,IF(B141="","",VLOOKUP(YEAR(B141),S.M.M.L.V.!$A$2:$B$100,2,FALSE)))</f>
        <v>0</v>
      </c>
      <c r="D141" s="41" t="str">
        <f t="shared" si="11"/>
        <v/>
      </c>
      <c r="E141" s="42" t="str">
        <f t="shared" si="10"/>
        <v/>
      </c>
      <c r="F141" s="98" t="str">
        <f>IF(B141="","",IF($I$8=1,VLOOKUP(YEAR(B141),'% Aportes Salud - Pensión'!$A$3:$E$100,4,FALSE),VLOOKUP(YEAR(B141),'% Aportes Salud - Pensión'!$A$3:$E$100,5,FALSE)))</f>
        <v/>
      </c>
      <c r="G141" s="42" t="str">
        <f t="shared" si="12"/>
        <v/>
      </c>
      <c r="H141" s="42" t="str">
        <f t="shared" si="16"/>
        <v/>
      </c>
      <c r="I141" s="44" t="str">
        <f t="shared" si="13"/>
        <v/>
      </c>
      <c r="J141" s="43" t="str">
        <f>IF(B141="","",LOOKUP(B141,'Interes Mora'!$A$3:$E$700))</f>
        <v/>
      </c>
      <c r="K141" s="45" t="str">
        <f t="shared" si="14"/>
        <v/>
      </c>
      <c r="L141" s="45" t="str">
        <f t="shared" si="17"/>
        <v/>
      </c>
    </row>
    <row r="142" spans="1:12" hidden="1" x14ac:dyDescent="0.25">
      <c r="A142" s="40" t="str">
        <f t="shared" si="15"/>
        <v/>
      </c>
      <c r="B142" s="30" t="str">
        <f t="shared" ref="B142:B205" si="18">IF(A142="","",IF(EOMONTH(A142,0)&gt;=$L$8,$L$8,EOMONTH(A142,0)))</f>
        <v/>
      </c>
      <c r="C142" s="25">
        <f>IF(B142&gt;$E$8,0,IF(B142="","",VLOOKUP(YEAR(B142),S.M.M.L.V.!$A$2:$B$100,2,FALSE)))</f>
        <v>0</v>
      </c>
      <c r="D142" s="41" t="str">
        <f t="shared" si="11"/>
        <v/>
      </c>
      <c r="E142" s="42" t="str">
        <f t="shared" ref="E142:E205" si="19">IF(B142="","",+D142*C142/30)</f>
        <v/>
      </c>
      <c r="F142" s="98" t="str">
        <f>IF(B142="","",IF($I$8=1,VLOOKUP(YEAR(B142),'% Aportes Salud - Pensión'!$A$3:$E$100,4,FALSE),VLOOKUP(YEAR(B142),'% Aportes Salud - Pensión'!$A$3:$E$100,5,FALSE)))</f>
        <v/>
      </c>
      <c r="G142" s="42" t="str">
        <f t="shared" si="12"/>
        <v/>
      </c>
      <c r="H142" s="42" t="str">
        <f t="shared" si="16"/>
        <v/>
      </c>
      <c r="I142" s="44" t="str">
        <f t="shared" si="13"/>
        <v/>
      </c>
      <c r="J142" s="43" t="str">
        <f>IF(B142="","",LOOKUP(B142,'Interes Mora'!$A$3:$E$700))</f>
        <v/>
      </c>
      <c r="K142" s="45" t="str">
        <f t="shared" si="14"/>
        <v/>
      </c>
      <c r="L142" s="45" t="str">
        <f t="shared" si="17"/>
        <v/>
      </c>
    </row>
    <row r="143" spans="1:12" hidden="1" x14ac:dyDescent="0.25">
      <c r="A143" s="40" t="str">
        <f t="shared" si="15"/>
        <v/>
      </c>
      <c r="B143" s="30" t="str">
        <f t="shared" si="18"/>
        <v/>
      </c>
      <c r="C143" s="25">
        <f>IF(B143&gt;$E$8,0,IF(B143="","",VLOOKUP(YEAR(B143),S.M.M.L.V.!$A$2:$B$100,2,FALSE)))</f>
        <v>0</v>
      </c>
      <c r="D143" s="41" t="str">
        <f t="shared" ref="D143:D206" si="20">IF(B143="","",IF(C143=0,0,IF(YEAR(B143)&lt;1995,(+B143-A143+1),(ROUND(DAYS360((EOMONTH(A143,-1)+1),(IF(EOMONTH(B143,0)=B143,EOMONTH(B143,0),EOMONTH(B143,-1))))/30,0)*30+(IF(EOMONTH(B143,0)=B143,0,DAY(B143))-DAY(A143)))+1)))</f>
        <v/>
      </c>
      <c r="E143" s="42" t="str">
        <f t="shared" si="19"/>
        <v/>
      </c>
      <c r="F143" s="98" t="str">
        <f>IF(B143="","",IF($I$8=1,VLOOKUP(YEAR(B143),'% Aportes Salud - Pensión'!$A$3:$E$100,4,FALSE),VLOOKUP(YEAR(B143),'% Aportes Salud - Pensión'!$A$3:$E$100,5,FALSE)))</f>
        <v/>
      </c>
      <c r="G143" s="42" t="str">
        <f t="shared" ref="G143:G206" si="21">IF(B143="","",+E143*F143)</f>
        <v/>
      </c>
      <c r="H143" s="42" t="str">
        <f t="shared" si="16"/>
        <v/>
      </c>
      <c r="I143" s="44" t="str">
        <f t="shared" ref="I143:I206" si="22">IF(B143="","",+B143-A143+1)</f>
        <v/>
      </c>
      <c r="J143" s="43" t="str">
        <f>IF(B143="","",LOOKUP(B143,'Interes Mora'!$A$3:$E$700))</f>
        <v/>
      </c>
      <c r="K143" s="45" t="str">
        <f t="shared" ref="K143:K206" si="23">IF(B143="","",+H143*J143*I143/30)</f>
        <v/>
      </c>
      <c r="L143" s="45" t="str">
        <f t="shared" si="17"/>
        <v/>
      </c>
    </row>
    <row r="144" spans="1:12" hidden="1" x14ac:dyDescent="0.25">
      <c r="A144" s="40" t="str">
        <f t="shared" ref="A144:A207" si="24">IF(B143&lt;$L$8,B143+1,"")</f>
        <v/>
      </c>
      <c r="B144" s="30" t="str">
        <f t="shared" si="18"/>
        <v/>
      </c>
      <c r="C144" s="25">
        <f>IF(B144&gt;$E$8,0,IF(B144="","",VLOOKUP(YEAR(B144),S.M.M.L.V.!$A$2:$B$100,2,FALSE)))</f>
        <v>0</v>
      </c>
      <c r="D144" s="41" t="str">
        <f t="shared" si="20"/>
        <v/>
      </c>
      <c r="E144" s="42" t="str">
        <f t="shared" si="19"/>
        <v/>
      </c>
      <c r="F144" s="98" t="str">
        <f>IF(B144="","",IF($I$8=1,VLOOKUP(YEAR(B144),'% Aportes Salud - Pensión'!$A$3:$E$100,4,FALSE),VLOOKUP(YEAR(B144),'% Aportes Salud - Pensión'!$A$3:$E$100,5,FALSE)))</f>
        <v/>
      </c>
      <c r="G144" s="42" t="str">
        <f t="shared" si="21"/>
        <v/>
      </c>
      <c r="H144" s="42" t="str">
        <f t="shared" ref="H144:H207" si="25">IF(B144="","",+G144+H143)</f>
        <v/>
      </c>
      <c r="I144" s="44" t="str">
        <f t="shared" si="22"/>
        <v/>
      </c>
      <c r="J144" s="43" t="str">
        <f>IF(B144="","",LOOKUP(B144,'Interes Mora'!$A$3:$E$700))</f>
        <v/>
      </c>
      <c r="K144" s="45" t="str">
        <f t="shared" si="23"/>
        <v/>
      </c>
      <c r="L144" s="45" t="str">
        <f t="shared" ref="L144:L207" si="26">IF(B144="","",+L143+K144)</f>
        <v/>
      </c>
    </row>
    <row r="145" spans="1:12" hidden="1" x14ac:dyDescent="0.25">
      <c r="A145" s="40" t="str">
        <f t="shared" si="24"/>
        <v/>
      </c>
      <c r="B145" s="30" t="str">
        <f t="shared" si="18"/>
        <v/>
      </c>
      <c r="C145" s="25">
        <f>IF(B145&gt;$E$8,0,IF(B145="","",VLOOKUP(YEAR(B145),S.M.M.L.V.!$A$2:$B$100,2,FALSE)))</f>
        <v>0</v>
      </c>
      <c r="D145" s="41" t="str">
        <f t="shared" si="20"/>
        <v/>
      </c>
      <c r="E145" s="42" t="str">
        <f t="shared" si="19"/>
        <v/>
      </c>
      <c r="F145" s="98" t="str">
        <f>IF(B145="","",IF($I$8=1,VLOOKUP(YEAR(B145),'% Aportes Salud - Pensión'!$A$3:$E$100,4,FALSE),VLOOKUP(YEAR(B145),'% Aportes Salud - Pensión'!$A$3:$E$100,5,FALSE)))</f>
        <v/>
      </c>
      <c r="G145" s="42" t="str">
        <f t="shared" si="21"/>
        <v/>
      </c>
      <c r="H145" s="42" t="str">
        <f t="shared" si="25"/>
        <v/>
      </c>
      <c r="I145" s="44" t="str">
        <f t="shared" si="22"/>
        <v/>
      </c>
      <c r="J145" s="43" t="str">
        <f>IF(B145="","",LOOKUP(B145,'Interes Mora'!$A$3:$E$700))</f>
        <v/>
      </c>
      <c r="K145" s="45" t="str">
        <f t="shared" si="23"/>
        <v/>
      </c>
      <c r="L145" s="45" t="str">
        <f t="shared" si="26"/>
        <v/>
      </c>
    </row>
    <row r="146" spans="1:12" hidden="1" x14ac:dyDescent="0.25">
      <c r="A146" s="40" t="str">
        <f t="shared" si="24"/>
        <v/>
      </c>
      <c r="B146" s="30" t="str">
        <f t="shared" si="18"/>
        <v/>
      </c>
      <c r="C146" s="25">
        <f>IF(B146&gt;$E$8,0,IF(B146="","",VLOOKUP(YEAR(B146),S.M.M.L.V.!$A$2:$B$100,2,FALSE)))</f>
        <v>0</v>
      </c>
      <c r="D146" s="41" t="str">
        <f t="shared" si="20"/>
        <v/>
      </c>
      <c r="E146" s="42" t="str">
        <f t="shared" si="19"/>
        <v/>
      </c>
      <c r="F146" s="98" t="str">
        <f>IF(B146="","",IF($I$8=1,VLOOKUP(YEAR(B146),'% Aportes Salud - Pensión'!$A$3:$E$100,4,FALSE),VLOOKUP(YEAR(B146),'% Aportes Salud - Pensión'!$A$3:$E$100,5,FALSE)))</f>
        <v/>
      </c>
      <c r="G146" s="42" t="str">
        <f t="shared" si="21"/>
        <v/>
      </c>
      <c r="H146" s="42" t="str">
        <f t="shared" si="25"/>
        <v/>
      </c>
      <c r="I146" s="44" t="str">
        <f t="shared" si="22"/>
        <v/>
      </c>
      <c r="J146" s="43" t="str">
        <f>IF(B146="","",LOOKUP(B146,'Interes Mora'!$A$3:$E$700))</f>
        <v/>
      </c>
      <c r="K146" s="45" t="str">
        <f t="shared" si="23"/>
        <v/>
      </c>
      <c r="L146" s="45" t="str">
        <f t="shared" si="26"/>
        <v/>
      </c>
    </row>
    <row r="147" spans="1:12" hidden="1" x14ac:dyDescent="0.25">
      <c r="A147" s="40" t="str">
        <f t="shared" si="24"/>
        <v/>
      </c>
      <c r="B147" s="30" t="str">
        <f t="shared" si="18"/>
        <v/>
      </c>
      <c r="C147" s="25">
        <f>IF(B147&gt;$E$8,0,IF(B147="","",VLOOKUP(YEAR(B147),S.M.M.L.V.!$A$2:$B$100,2,FALSE)))</f>
        <v>0</v>
      </c>
      <c r="D147" s="41" t="str">
        <f t="shared" si="20"/>
        <v/>
      </c>
      <c r="E147" s="42" t="str">
        <f t="shared" si="19"/>
        <v/>
      </c>
      <c r="F147" s="98" t="str">
        <f>IF(B147="","",IF($I$8=1,VLOOKUP(YEAR(B147),'% Aportes Salud - Pensión'!$A$3:$E$100,4,FALSE),VLOOKUP(YEAR(B147),'% Aportes Salud - Pensión'!$A$3:$E$100,5,FALSE)))</f>
        <v/>
      </c>
      <c r="G147" s="42" t="str">
        <f t="shared" si="21"/>
        <v/>
      </c>
      <c r="H147" s="42" t="str">
        <f t="shared" si="25"/>
        <v/>
      </c>
      <c r="I147" s="44" t="str">
        <f t="shared" si="22"/>
        <v/>
      </c>
      <c r="J147" s="43" t="str">
        <f>IF(B147="","",LOOKUP(B147,'Interes Mora'!$A$3:$E$700))</f>
        <v/>
      </c>
      <c r="K147" s="45" t="str">
        <f t="shared" si="23"/>
        <v/>
      </c>
      <c r="L147" s="45" t="str">
        <f t="shared" si="26"/>
        <v/>
      </c>
    </row>
    <row r="148" spans="1:12" hidden="1" x14ac:dyDescent="0.25">
      <c r="A148" s="40" t="str">
        <f t="shared" si="24"/>
        <v/>
      </c>
      <c r="B148" s="30" t="str">
        <f t="shared" si="18"/>
        <v/>
      </c>
      <c r="C148" s="25">
        <f>IF(B148&gt;$E$8,0,IF(B148="","",VLOOKUP(YEAR(B148),S.M.M.L.V.!$A$2:$B$100,2,FALSE)))</f>
        <v>0</v>
      </c>
      <c r="D148" s="41" t="str">
        <f t="shared" si="20"/>
        <v/>
      </c>
      <c r="E148" s="42" t="str">
        <f t="shared" si="19"/>
        <v/>
      </c>
      <c r="F148" s="98" t="str">
        <f>IF(B148="","",IF($I$8=1,VLOOKUP(YEAR(B148),'% Aportes Salud - Pensión'!$A$3:$E$100,4,FALSE),VLOOKUP(YEAR(B148),'% Aportes Salud - Pensión'!$A$3:$E$100,5,FALSE)))</f>
        <v/>
      </c>
      <c r="G148" s="42" t="str">
        <f t="shared" si="21"/>
        <v/>
      </c>
      <c r="H148" s="42" t="str">
        <f t="shared" si="25"/>
        <v/>
      </c>
      <c r="I148" s="44" t="str">
        <f t="shared" si="22"/>
        <v/>
      </c>
      <c r="J148" s="43" t="str">
        <f>IF(B148="","",LOOKUP(B148,'Interes Mora'!$A$3:$E$700))</f>
        <v/>
      </c>
      <c r="K148" s="45" t="str">
        <f t="shared" si="23"/>
        <v/>
      </c>
      <c r="L148" s="45" t="str">
        <f t="shared" si="26"/>
        <v/>
      </c>
    </row>
    <row r="149" spans="1:12" hidden="1" x14ac:dyDescent="0.25">
      <c r="A149" s="40" t="str">
        <f t="shared" si="24"/>
        <v/>
      </c>
      <c r="B149" s="30" t="str">
        <f t="shared" si="18"/>
        <v/>
      </c>
      <c r="C149" s="25">
        <f>IF(B149&gt;$E$8,0,IF(B149="","",VLOOKUP(YEAR(B149),S.M.M.L.V.!$A$2:$B$100,2,FALSE)))</f>
        <v>0</v>
      </c>
      <c r="D149" s="41" t="str">
        <f t="shared" si="20"/>
        <v/>
      </c>
      <c r="E149" s="42" t="str">
        <f t="shared" si="19"/>
        <v/>
      </c>
      <c r="F149" s="98" t="str">
        <f>IF(B149="","",IF($I$8=1,VLOOKUP(YEAR(B149),'% Aportes Salud - Pensión'!$A$3:$E$100,4,FALSE),VLOOKUP(YEAR(B149),'% Aportes Salud - Pensión'!$A$3:$E$100,5,FALSE)))</f>
        <v/>
      </c>
      <c r="G149" s="42" t="str">
        <f t="shared" si="21"/>
        <v/>
      </c>
      <c r="H149" s="42" t="str">
        <f t="shared" si="25"/>
        <v/>
      </c>
      <c r="I149" s="44" t="str">
        <f t="shared" si="22"/>
        <v/>
      </c>
      <c r="J149" s="43" t="str">
        <f>IF(B149="","",LOOKUP(B149,'Interes Mora'!$A$3:$E$700))</f>
        <v/>
      </c>
      <c r="K149" s="45" t="str">
        <f t="shared" si="23"/>
        <v/>
      </c>
      <c r="L149" s="45" t="str">
        <f t="shared" si="26"/>
        <v/>
      </c>
    </row>
    <row r="150" spans="1:12" hidden="1" x14ac:dyDescent="0.25">
      <c r="A150" s="40" t="str">
        <f t="shared" si="24"/>
        <v/>
      </c>
      <c r="B150" s="30" t="str">
        <f t="shared" si="18"/>
        <v/>
      </c>
      <c r="C150" s="25">
        <f>IF(B150&gt;$E$8,0,IF(B150="","",VLOOKUP(YEAR(B150),S.M.M.L.V.!$A$2:$B$100,2,FALSE)))</f>
        <v>0</v>
      </c>
      <c r="D150" s="41" t="str">
        <f t="shared" si="20"/>
        <v/>
      </c>
      <c r="E150" s="42" t="str">
        <f t="shared" si="19"/>
        <v/>
      </c>
      <c r="F150" s="98" t="str">
        <f>IF(B150="","",IF($I$8=1,VLOOKUP(YEAR(B150),'% Aportes Salud - Pensión'!$A$3:$E$100,4,FALSE),VLOOKUP(YEAR(B150),'% Aportes Salud - Pensión'!$A$3:$E$100,5,FALSE)))</f>
        <v/>
      </c>
      <c r="G150" s="42" t="str">
        <f t="shared" si="21"/>
        <v/>
      </c>
      <c r="H150" s="42" t="str">
        <f t="shared" si="25"/>
        <v/>
      </c>
      <c r="I150" s="44" t="str">
        <f t="shared" si="22"/>
        <v/>
      </c>
      <c r="J150" s="43" t="str">
        <f>IF(B150="","",LOOKUP(B150,'Interes Mora'!$A$3:$E$700))</f>
        <v/>
      </c>
      <c r="K150" s="45" t="str">
        <f t="shared" si="23"/>
        <v/>
      </c>
      <c r="L150" s="45" t="str">
        <f t="shared" si="26"/>
        <v/>
      </c>
    </row>
    <row r="151" spans="1:12" hidden="1" x14ac:dyDescent="0.25">
      <c r="A151" s="40" t="str">
        <f t="shared" si="24"/>
        <v/>
      </c>
      <c r="B151" s="30" t="str">
        <f t="shared" si="18"/>
        <v/>
      </c>
      <c r="C151" s="25">
        <f>IF(B151&gt;$E$8,0,IF(B151="","",VLOOKUP(YEAR(B151),S.M.M.L.V.!$A$2:$B$100,2,FALSE)))</f>
        <v>0</v>
      </c>
      <c r="D151" s="41" t="str">
        <f t="shared" si="20"/>
        <v/>
      </c>
      <c r="E151" s="42" t="str">
        <f t="shared" si="19"/>
        <v/>
      </c>
      <c r="F151" s="98" t="str">
        <f>IF(B151="","",IF($I$8=1,VLOOKUP(YEAR(B151),'% Aportes Salud - Pensión'!$A$3:$E$100,4,FALSE),VLOOKUP(YEAR(B151),'% Aportes Salud - Pensión'!$A$3:$E$100,5,FALSE)))</f>
        <v/>
      </c>
      <c r="G151" s="42" t="str">
        <f t="shared" si="21"/>
        <v/>
      </c>
      <c r="H151" s="42" t="str">
        <f t="shared" si="25"/>
        <v/>
      </c>
      <c r="I151" s="44" t="str">
        <f t="shared" si="22"/>
        <v/>
      </c>
      <c r="J151" s="43" t="str">
        <f>IF(B151="","",LOOKUP(B151,'Interes Mora'!$A$3:$E$700))</f>
        <v/>
      </c>
      <c r="K151" s="45" t="str">
        <f t="shared" si="23"/>
        <v/>
      </c>
      <c r="L151" s="45" t="str">
        <f t="shared" si="26"/>
        <v/>
      </c>
    </row>
    <row r="152" spans="1:12" hidden="1" x14ac:dyDescent="0.25">
      <c r="A152" s="40" t="str">
        <f t="shared" si="24"/>
        <v/>
      </c>
      <c r="B152" s="30" t="str">
        <f t="shared" si="18"/>
        <v/>
      </c>
      <c r="C152" s="25">
        <f>IF(B152&gt;$E$8,0,IF(B152="","",VLOOKUP(YEAR(B152),S.M.M.L.V.!$A$2:$B$100,2,FALSE)))</f>
        <v>0</v>
      </c>
      <c r="D152" s="41" t="str">
        <f t="shared" si="20"/>
        <v/>
      </c>
      <c r="E152" s="42" t="str">
        <f t="shared" si="19"/>
        <v/>
      </c>
      <c r="F152" s="98" t="str">
        <f>IF(B152="","",IF($I$8=1,VLOOKUP(YEAR(B152),'% Aportes Salud - Pensión'!$A$3:$E$100,4,FALSE),VLOOKUP(YEAR(B152),'% Aportes Salud - Pensión'!$A$3:$E$100,5,FALSE)))</f>
        <v/>
      </c>
      <c r="G152" s="42" t="str">
        <f t="shared" si="21"/>
        <v/>
      </c>
      <c r="H152" s="42" t="str">
        <f t="shared" si="25"/>
        <v/>
      </c>
      <c r="I152" s="44" t="str">
        <f t="shared" si="22"/>
        <v/>
      </c>
      <c r="J152" s="43" t="str">
        <f>IF(B152="","",LOOKUP(B152,'Interes Mora'!$A$3:$E$700))</f>
        <v/>
      </c>
      <c r="K152" s="45" t="str">
        <f t="shared" si="23"/>
        <v/>
      </c>
      <c r="L152" s="45" t="str">
        <f t="shared" si="26"/>
        <v/>
      </c>
    </row>
    <row r="153" spans="1:12" hidden="1" x14ac:dyDescent="0.25">
      <c r="A153" s="40" t="str">
        <f t="shared" si="24"/>
        <v/>
      </c>
      <c r="B153" s="30" t="str">
        <f t="shared" si="18"/>
        <v/>
      </c>
      <c r="C153" s="25">
        <f>IF(B153&gt;$E$8,0,IF(B153="","",VLOOKUP(YEAR(B153),S.M.M.L.V.!$A$2:$B$100,2,FALSE)))</f>
        <v>0</v>
      </c>
      <c r="D153" s="41" t="str">
        <f t="shared" si="20"/>
        <v/>
      </c>
      <c r="E153" s="42" t="str">
        <f t="shared" si="19"/>
        <v/>
      </c>
      <c r="F153" s="98" t="str">
        <f>IF(B153="","",IF($I$8=1,VLOOKUP(YEAR(B153),'% Aportes Salud - Pensión'!$A$3:$E$100,4,FALSE),VLOOKUP(YEAR(B153),'% Aportes Salud - Pensión'!$A$3:$E$100,5,FALSE)))</f>
        <v/>
      </c>
      <c r="G153" s="42" t="str">
        <f t="shared" si="21"/>
        <v/>
      </c>
      <c r="H153" s="42" t="str">
        <f t="shared" si="25"/>
        <v/>
      </c>
      <c r="I153" s="44" t="str">
        <f t="shared" si="22"/>
        <v/>
      </c>
      <c r="J153" s="43" t="str">
        <f>IF(B153="","",LOOKUP(B153,'Interes Mora'!$A$3:$E$700))</f>
        <v/>
      </c>
      <c r="K153" s="45" t="str">
        <f t="shared" si="23"/>
        <v/>
      </c>
      <c r="L153" s="45" t="str">
        <f t="shared" si="26"/>
        <v/>
      </c>
    </row>
    <row r="154" spans="1:12" hidden="1" x14ac:dyDescent="0.25">
      <c r="A154" s="40" t="str">
        <f t="shared" si="24"/>
        <v/>
      </c>
      <c r="B154" s="30" t="str">
        <f t="shared" si="18"/>
        <v/>
      </c>
      <c r="C154" s="25">
        <f>IF(B154&gt;$E$8,0,IF(B154="","",VLOOKUP(YEAR(B154),S.M.M.L.V.!$A$2:$B$100,2,FALSE)))</f>
        <v>0</v>
      </c>
      <c r="D154" s="41" t="str">
        <f t="shared" si="20"/>
        <v/>
      </c>
      <c r="E154" s="42" t="str">
        <f t="shared" si="19"/>
        <v/>
      </c>
      <c r="F154" s="98" t="str">
        <f>IF(B154="","",IF($I$8=1,VLOOKUP(YEAR(B154),'% Aportes Salud - Pensión'!$A$3:$E$100,4,FALSE),VLOOKUP(YEAR(B154),'% Aportes Salud - Pensión'!$A$3:$E$100,5,FALSE)))</f>
        <v/>
      </c>
      <c r="G154" s="42" t="str">
        <f t="shared" si="21"/>
        <v/>
      </c>
      <c r="H154" s="42" t="str">
        <f t="shared" si="25"/>
        <v/>
      </c>
      <c r="I154" s="44" t="str">
        <f t="shared" si="22"/>
        <v/>
      </c>
      <c r="J154" s="43" t="str">
        <f>IF(B154="","",LOOKUP(B154,'Interes Mora'!$A$3:$E$700))</f>
        <v/>
      </c>
      <c r="K154" s="45" t="str">
        <f t="shared" si="23"/>
        <v/>
      </c>
      <c r="L154" s="45" t="str">
        <f t="shared" si="26"/>
        <v/>
      </c>
    </row>
    <row r="155" spans="1:12" hidden="1" x14ac:dyDescent="0.25">
      <c r="A155" s="40" t="str">
        <f t="shared" si="24"/>
        <v/>
      </c>
      <c r="B155" s="30" t="str">
        <f t="shared" si="18"/>
        <v/>
      </c>
      <c r="C155" s="25">
        <f>IF(B155&gt;$E$8,0,IF(B155="","",VLOOKUP(YEAR(B155),S.M.M.L.V.!$A$2:$B$100,2,FALSE)))</f>
        <v>0</v>
      </c>
      <c r="D155" s="41" t="str">
        <f t="shared" si="20"/>
        <v/>
      </c>
      <c r="E155" s="42" t="str">
        <f t="shared" si="19"/>
        <v/>
      </c>
      <c r="F155" s="98" t="str">
        <f>IF(B155="","",IF($I$8=1,VLOOKUP(YEAR(B155),'% Aportes Salud - Pensión'!$A$3:$E$100,4,FALSE),VLOOKUP(YEAR(B155),'% Aportes Salud - Pensión'!$A$3:$E$100,5,FALSE)))</f>
        <v/>
      </c>
      <c r="G155" s="42" t="str">
        <f t="shared" si="21"/>
        <v/>
      </c>
      <c r="H155" s="42" t="str">
        <f t="shared" si="25"/>
        <v/>
      </c>
      <c r="I155" s="44" t="str">
        <f t="shared" si="22"/>
        <v/>
      </c>
      <c r="J155" s="43" t="str">
        <f>IF(B155="","",LOOKUP(B155,'Interes Mora'!$A$3:$E$700))</f>
        <v/>
      </c>
      <c r="K155" s="45" t="str">
        <f t="shared" si="23"/>
        <v/>
      </c>
      <c r="L155" s="45" t="str">
        <f t="shared" si="26"/>
        <v/>
      </c>
    </row>
    <row r="156" spans="1:12" hidden="1" x14ac:dyDescent="0.25">
      <c r="A156" s="40" t="str">
        <f t="shared" si="24"/>
        <v/>
      </c>
      <c r="B156" s="30" t="str">
        <f t="shared" si="18"/>
        <v/>
      </c>
      <c r="C156" s="25">
        <f>IF(B156&gt;$E$8,0,IF(B156="","",VLOOKUP(YEAR(B156),S.M.M.L.V.!$A$2:$B$100,2,FALSE)))</f>
        <v>0</v>
      </c>
      <c r="D156" s="41" t="str">
        <f t="shared" si="20"/>
        <v/>
      </c>
      <c r="E156" s="42" t="str">
        <f t="shared" si="19"/>
        <v/>
      </c>
      <c r="F156" s="98" t="str">
        <f>IF(B156="","",IF($I$8=1,VLOOKUP(YEAR(B156),'% Aportes Salud - Pensión'!$A$3:$E$100,4,FALSE),VLOOKUP(YEAR(B156),'% Aportes Salud - Pensión'!$A$3:$E$100,5,FALSE)))</f>
        <v/>
      </c>
      <c r="G156" s="42" t="str">
        <f t="shared" si="21"/>
        <v/>
      </c>
      <c r="H156" s="42" t="str">
        <f t="shared" si="25"/>
        <v/>
      </c>
      <c r="I156" s="44" t="str">
        <f t="shared" si="22"/>
        <v/>
      </c>
      <c r="J156" s="43" t="str">
        <f>IF(B156="","",LOOKUP(B156,'Interes Mora'!$A$3:$E$700))</f>
        <v/>
      </c>
      <c r="K156" s="45" t="str">
        <f t="shared" si="23"/>
        <v/>
      </c>
      <c r="L156" s="45" t="str">
        <f t="shared" si="26"/>
        <v/>
      </c>
    </row>
    <row r="157" spans="1:12" hidden="1" x14ac:dyDescent="0.25">
      <c r="A157" s="40" t="str">
        <f t="shared" si="24"/>
        <v/>
      </c>
      <c r="B157" s="30" t="str">
        <f t="shared" si="18"/>
        <v/>
      </c>
      <c r="C157" s="25">
        <f>IF(B157&gt;$E$8,0,IF(B157="","",VLOOKUP(YEAR(B157),S.M.M.L.V.!$A$2:$B$100,2,FALSE)))</f>
        <v>0</v>
      </c>
      <c r="D157" s="41" t="str">
        <f t="shared" si="20"/>
        <v/>
      </c>
      <c r="E157" s="42" t="str">
        <f t="shared" si="19"/>
        <v/>
      </c>
      <c r="F157" s="98" t="str">
        <f>IF(B157="","",IF($I$8=1,VLOOKUP(YEAR(B157),'% Aportes Salud - Pensión'!$A$3:$E$100,4,FALSE),VLOOKUP(YEAR(B157),'% Aportes Salud - Pensión'!$A$3:$E$100,5,FALSE)))</f>
        <v/>
      </c>
      <c r="G157" s="42" t="str">
        <f t="shared" si="21"/>
        <v/>
      </c>
      <c r="H157" s="42" t="str">
        <f t="shared" si="25"/>
        <v/>
      </c>
      <c r="I157" s="44" t="str">
        <f t="shared" si="22"/>
        <v/>
      </c>
      <c r="J157" s="43" t="str">
        <f>IF(B157="","",LOOKUP(B157,'Interes Mora'!$A$3:$E$700))</f>
        <v/>
      </c>
      <c r="K157" s="45" t="str">
        <f t="shared" si="23"/>
        <v/>
      </c>
      <c r="L157" s="45" t="str">
        <f t="shared" si="26"/>
        <v/>
      </c>
    </row>
    <row r="158" spans="1:12" hidden="1" x14ac:dyDescent="0.25">
      <c r="A158" s="40" t="str">
        <f t="shared" si="24"/>
        <v/>
      </c>
      <c r="B158" s="30" t="str">
        <f t="shared" si="18"/>
        <v/>
      </c>
      <c r="C158" s="25">
        <f>IF(B158&gt;$E$8,0,IF(B158="","",VLOOKUP(YEAR(B158),S.M.M.L.V.!$A$2:$B$100,2,FALSE)))</f>
        <v>0</v>
      </c>
      <c r="D158" s="41" t="str">
        <f t="shared" si="20"/>
        <v/>
      </c>
      <c r="E158" s="42" t="str">
        <f t="shared" si="19"/>
        <v/>
      </c>
      <c r="F158" s="98" t="str">
        <f>IF(B158="","",IF($I$8=1,VLOOKUP(YEAR(B158),'% Aportes Salud - Pensión'!$A$3:$E$100,4,FALSE),VLOOKUP(YEAR(B158),'% Aportes Salud - Pensión'!$A$3:$E$100,5,FALSE)))</f>
        <v/>
      </c>
      <c r="G158" s="42" t="str">
        <f t="shared" si="21"/>
        <v/>
      </c>
      <c r="H158" s="42" t="str">
        <f t="shared" si="25"/>
        <v/>
      </c>
      <c r="I158" s="44" t="str">
        <f t="shared" si="22"/>
        <v/>
      </c>
      <c r="J158" s="43" t="str">
        <f>IF(B158="","",LOOKUP(B158,'Interes Mora'!$A$3:$E$700))</f>
        <v/>
      </c>
      <c r="K158" s="45" t="str">
        <f t="shared" si="23"/>
        <v/>
      </c>
      <c r="L158" s="45" t="str">
        <f t="shared" si="26"/>
        <v/>
      </c>
    </row>
    <row r="159" spans="1:12" hidden="1" x14ac:dyDescent="0.25">
      <c r="A159" s="40" t="str">
        <f t="shared" si="24"/>
        <v/>
      </c>
      <c r="B159" s="30" t="str">
        <f t="shared" si="18"/>
        <v/>
      </c>
      <c r="C159" s="25">
        <f>IF(B159&gt;$E$8,0,IF(B159="","",VLOOKUP(YEAR(B159),S.M.M.L.V.!$A$2:$B$100,2,FALSE)))</f>
        <v>0</v>
      </c>
      <c r="D159" s="41" t="str">
        <f t="shared" si="20"/>
        <v/>
      </c>
      <c r="E159" s="42" t="str">
        <f t="shared" si="19"/>
        <v/>
      </c>
      <c r="F159" s="98" t="str">
        <f>IF(B159="","",IF($I$8=1,VLOOKUP(YEAR(B159),'% Aportes Salud - Pensión'!$A$3:$E$100,4,FALSE),VLOOKUP(YEAR(B159),'% Aportes Salud - Pensión'!$A$3:$E$100,5,FALSE)))</f>
        <v/>
      </c>
      <c r="G159" s="42" t="str">
        <f t="shared" si="21"/>
        <v/>
      </c>
      <c r="H159" s="42" t="str">
        <f t="shared" si="25"/>
        <v/>
      </c>
      <c r="I159" s="44" t="str">
        <f t="shared" si="22"/>
        <v/>
      </c>
      <c r="J159" s="43" t="str">
        <f>IF(B159="","",LOOKUP(B159,'Interes Mora'!$A$3:$E$700))</f>
        <v/>
      </c>
      <c r="K159" s="45" t="str">
        <f t="shared" si="23"/>
        <v/>
      </c>
      <c r="L159" s="45" t="str">
        <f t="shared" si="26"/>
        <v/>
      </c>
    </row>
    <row r="160" spans="1:12" hidden="1" x14ac:dyDescent="0.25">
      <c r="A160" s="40" t="str">
        <f t="shared" si="24"/>
        <v/>
      </c>
      <c r="B160" s="30" t="str">
        <f t="shared" si="18"/>
        <v/>
      </c>
      <c r="C160" s="25">
        <f>IF(B160&gt;$E$8,0,IF(B160="","",VLOOKUP(YEAR(B160),S.M.M.L.V.!$A$2:$B$100,2,FALSE)))</f>
        <v>0</v>
      </c>
      <c r="D160" s="41" t="str">
        <f t="shared" si="20"/>
        <v/>
      </c>
      <c r="E160" s="42" t="str">
        <f t="shared" si="19"/>
        <v/>
      </c>
      <c r="F160" s="98" t="str">
        <f>IF(B160="","",IF($I$8=1,VLOOKUP(YEAR(B160),'% Aportes Salud - Pensión'!$A$3:$E$100,4,FALSE),VLOOKUP(YEAR(B160),'% Aportes Salud - Pensión'!$A$3:$E$100,5,FALSE)))</f>
        <v/>
      </c>
      <c r="G160" s="42" t="str">
        <f t="shared" si="21"/>
        <v/>
      </c>
      <c r="H160" s="42" t="str">
        <f t="shared" si="25"/>
        <v/>
      </c>
      <c r="I160" s="44" t="str">
        <f t="shared" si="22"/>
        <v/>
      </c>
      <c r="J160" s="43" t="str">
        <f>IF(B160="","",LOOKUP(B160,'Interes Mora'!$A$3:$E$700))</f>
        <v/>
      </c>
      <c r="K160" s="45" t="str">
        <f t="shared" si="23"/>
        <v/>
      </c>
      <c r="L160" s="45" t="str">
        <f t="shared" si="26"/>
        <v/>
      </c>
    </row>
    <row r="161" spans="1:12" hidden="1" x14ac:dyDescent="0.25">
      <c r="A161" s="40" t="str">
        <f t="shared" si="24"/>
        <v/>
      </c>
      <c r="B161" s="30" t="str">
        <f t="shared" si="18"/>
        <v/>
      </c>
      <c r="C161" s="25">
        <f>IF(B161&gt;$E$8,0,IF(B161="","",VLOOKUP(YEAR(B161),S.M.M.L.V.!$A$2:$B$100,2,FALSE)))</f>
        <v>0</v>
      </c>
      <c r="D161" s="41" t="str">
        <f t="shared" si="20"/>
        <v/>
      </c>
      <c r="E161" s="42" t="str">
        <f t="shared" si="19"/>
        <v/>
      </c>
      <c r="F161" s="98" t="str">
        <f>IF(B161="","",IF($I$8=1,VLOOKUP(YEAR(B161),'% Aportes Salud - Pensión'!$A$3:$E$100,4,FALSE),VLOOKUP(YEAR(B161),'% Aportes Salud - Pensión'!$A$3:$E$100,5,FALSE)))</f>
        <v/>
      </c>
      <c r="G161" s="42" t="str">
        <f t="shared" si="21"/>
        <v/>
      </c>
      <c r="H161" s="42" t="str">
        <f t="shared" si="25"/>
        <v/>
      </c>
      <c r="I161" s="44" t="str">
        <f t="shared" si="22"/>
        <v/>
      </c>
      <c r="J161" s="43" t="str">
        <f>IF(B161="","",LOOKUP(B161,'Interes Mora'!$A$3:$E$700))</f>
        <v/>
      </c>
      <c r="K161" s="45" t="str">
        <f t="shared" si="23"/>
        <v/>
      </c>
      <c r="L161" s="45" t="str">
        <f t="shared" si="26"/>
        <v/>
      </c>
    </row>
    <row r="162" spans="1:12" hidden="1" x14ac:dyDescent="0.25">
      <c r="A162" s="40" t="str">
        <f t="shared" si="24"/>
        <v/>
      </c>
      <c r="B162" s="30" t="str">
        <f t="shared" si="18"/>
        <v/>
      </c>
      <c r="C162" s="25">
        <f>IF(B162&gt;$E$8,0,IF(B162="","",VLOOKUP(YEAR(B162),S.M.M.L.V.!$A$2:$B$100,2,FALSE)))</f>
        <v>0</v>
      </c>
      <c r="D162" s="41" t="str">
        <f t="shared" si="20"/>
        <v/>
      </c>
      <c r="E162" s="42" t="str">
        <f t="shared" si="19"/>
        <v/>
      </c>
      <c r="F162" s="98" t="str">
        <f>IF(B162="","",IF($I$8=1,VLOOKUP(YEAR(B162),'% Aportes Salud - Pensión'!$A$3:$E$100,4,FALSE),VLOOKUP(YEAR(B162),'% Aportes Salud - Pensión'!$A$3:$E$100,5,FALSE)))</f>
        <v/>
      </c>
      <c r="G162" s="42" t="str">
        <f t="shared" si="21"/>
        <v/>
      </c>
      <c r="H162" s="42" t="str">
        <f t="shared" si="25"/>
        <v/>
      </c>
      <c r="I162" s="44" t="str">
        <f t="shared" si="22"/>
        <v/>
      </c>
      <c r="J162" s="43" t="str">
        <f>IF(B162="","",LOOKUP(B162,'Interes Mora'!$A$3:$E$700))</f>
        <v/>
      </c>
      <c r="K162" s="45" t="str">
        <f t="shared" si="23"/>
        <v/>
      </c>
      <c r="L162" s="45" t="str">
        <f t="shared" si="26"/>
        <v/>
      </c>
    </row>
    <row r="163" spans="1:12" hidden="1" x14ac:dyDescent="0.25">
      <c r="A163" s="40" t="str">
        <f t="shared" si="24"/>
        <v/>
      </c>
      <c r="B163" s="30" t="str">
        <f t="shared" si="18"/>
        <v/>
      </c>
      <c r="C163" s="25">
        <f>IF(B163&gt;$E$8,0,IF(B163="","",VLOOKUP(YEAR(B163),S.M.M.L.V.!$A$2:$B$100,2,FALSE)))</f>
        <v>0</v>
      </c>
      <c r="D163" s="41" t="str">
        <f t="shared" si="20"/>
        <v/>
      </c>
      <c r="E163" s="42" t="str">
        <f t="shared" si="19"/>
        <v/>
      </c>
      <c r="F163" s="98" t="str">
        <f>IF(B163="","",IF($I$8=1,VLOOKUP(YEAR(B163),'% Aportes Salud - Pensión'!$A$3:$E$100,4,FALSE),VLOOKUP(YEAR(B163),'% Aportes Salud - Pensión'!$A$3:$E$100,5,FALSE)))</f>
        <v/>
      </c>
      <c r="G163" s="42" t="str">
        <f t="shared" si="21"/>
        <v/>
      </c>
      <c r="H163" s="42" t="str">
        <f t="shared" si="25"/>
        <v/>
      </c>
      <c r="I163" s="44" t="str">
        <f t="shared" si="22"/>
        <v/>
      </c>
      <c r="J163" s="43" t="str">
        <f>IF(B163="","",LOOKUP(B163,'Interes Mora'!$A$3:$E$700))</f>
        <v/>
      </c>
      <c r="K163" s="45" t="str">
        <f t="shared" si="23"/>
        <v/>
      </c>
      <c r="L163" s="45" t="str">
        <f t="shared" si="26"/>
        <v/>
      </c>
    </row>
    <row r="164" spans="1:12" hidden="1" x14ac:dyDescent="0.25">
      <c r="A164" s="40" t="str">
        <f t="shared" si="24"/>
        <v/>
      </c>
      <c r="B164" s="30" t="str">
        <f t="shared" si="18"/>
        <v/>
      </c>
      <c r="C164" s="25">
        <f>IF(B164&gt;$E$8,0,IF(B164="","",VLOOKUP(YEAR(B164),S.M.M.L.V.!$A$2:$B$100,2,FALSE)))</f>
        <v>0</v>
      </c>
      <c r="D164" s="41" t="str">
        <f t="shared" si="20"/>
        <v/>
      </c>
      <c r="E164" s="42" t="str">
        <f t="shared" si="19"/>
        <v/>
      </c>
      <c r="F164" s="98" t="str">
        <f>IF(B164="","",IF($I$8=1,VLOOKUP(YEAR(B164),'% Aportes Salud - Pensión'!$A$3:$E$100,4,FALSE),VLOOKUP(YEAR(B164),'% Aportes Salud - Pensión'!$A$3:$E$100,5,FALSE)))</f>
        <v/>
      </c>
      <c r="G164" s="42" t="str">
        <f t="shared" si="21"/>
        <v/>
      </c>
      <c r="H164" s="42" t="str">
        <f t="shared" si="25"/>
        <v/>
      </c>
      <c r="I164" s="44" t="str">
        <f t="shared" si="22"/>
        <v/>
      </c>
      <c r="J164" s="43" t="str">
        <f>IF(B164="","",LOOKUP(B164,'Interes Mora'!$A$3:$E$700))</f>
        <v/>
      </c>
      <c r="K164" s="45" t="str">
        <f t="shared" si="23"/>
        <v/>
      </c>
      <c r="L164" s="45" t="str">
        <f t="shared" si="26"/>
        <v/>
      </c>
    </row>
    <row r="165" spans="1:12" hidden="1" x14ac:dyDescent="0.25">
      <c r="A165" s="40" t="str">
        <f t="shared" si="24"/>
        <v/>
      </c>
      <c r="B165" s="30" t="str">
        <f t="shared" si="18"/>
        <v/>
      </c>
      <c r="C165" s="25">
        <f>IF(B165&gt;$E$8,0,IF(B165="","",VLOOKUP(YEAR(B165),S.M.M.L.V.!$A$2:$B$100,2,FALSE)))</f>
        <v>0</v>
      </c>
      <c r="D165" s="41" t="str">
        <f t="shared" si="20"/>
        <v/>
      </c>
      <c r="E165" s="42" t="str">
        <f t="shared" si="19"/>
        <v/>
      </c>
      <c r="F165" s="98" t="str">
        <f>IF(B165="","",IF($I$8=1,VLOOKUP(YEAR(B165),'% Aportes Salud - Pensión'!$A$3:$E$100,4,FALSE),VLOOKUP(YEAR(B165),'% Aportes Salud - Pensión'!$A$3:$E$100,5,FALSE)))</f>
        <v/>
      </c>
      <c r="G165" s="42" t="str">
        <f t="shared" si="21"/>
        <v/>
      </c>
      <c r="H165" s="42" t="str">
        <f t="shared" si="25"/>
        <v/>
      </c>
      <c r="I165" s="44" t="str">
        <f t="shared" si="22"/>
        <v/>
      </c>
      <c r="J165" s="43" t="str">
        <f>IF(B165="","",LOOKUP(B165,'Interes Mora'!$A$3:$E$700))</f>
        <v/>
      </c>
      <c r="K165" s="45" t="str">
        <f t="shared" si="23"/>
        <v/>
      </c>
      <c r="L165" s="45" t="str">
        <f t="shared" si="26"/>
        <v/>
      </c>
    </row>
    <row r="166" spans="1:12" hidden="1" x14ac:dyDescent="0.25">
      <c r="A166" s="40" t="str">
        <f t="shared" si="24"/>
        <v/>
      </c>
      <c r="B166" s="30" t="str">
        <f t="shared" si="18"/>
        <v/>
      </c>
      <c r="C166" s="25">
        <f>IF(B166&gt;$E$8,0,IF(B166="","",VLOOKUP(YEAR(B166),S.M.M.L.V.!$A$2:$B$100,2,FALSE)))</f>
        <v>0</v>
      </c>
      <c r="D166" s="41" t="str">
        <f t="shared" si="20"/>
        <v/>
      </c>
      <c r="E166" s="42" t="str">
        <f t="shared" si="19"/>
        <v/>
      </c>
      <c r="F166" s="98" t="str">
        <f>IF(B166="","",IF($I$8=1,VLOOKUP(YEAR(B166),'% Aportes Salud - Pensión'!$A$3:$E$100,4,FALSE),VLOOKUP(YEAR(B166),'% Aportes Salud - Pensión'!$A$3:$E$100,5,FALSE)))</f>
        <v/>
      </c>
      <c r="G166" s="42" t="str">
        <f t="shared" si="21"/>
        <v/>
      </c>
      <c r="H166" s="42" t="str">
        <f t="shared" si="25"/>
        <v/>
      </c>
      <c r="I166" s="44" t="str">
        <f t="shared" si="22"/>
        <v/>
      </c>
      <c r="J166" s="43" t="str">
        <f>IF(B166="","",LOOKUP(B166,'Interes Mora'!$A$3:$E$700))</f>
        <v/>
      </c>
      <c r="K166" s="45" t="str">
        <f t="shared" si="23"/>
        <v/>
      </c>
      <c r="L166" s="45" t="str">
        <f t="shared" si="26"/>
        <v/>
      </c>
    </row>
    <row r="167" spans="1:12" hidden="1" x14ac:dyDescent="0.25">
      <c r="A167" s="40" t="str">
        <f t="shared" si="24"/>
        <v/>
      </c>
      <c r="B167" s="30" t="str">
        <f t="shared" si="18"/>
        <v/>
      </c>
      <c r="C167" s="25">
        <f>IF(B167&gt;$E$8,0,IF(B167="","",VLOOKUP(YEAR(B167),S.M.M.L.V.!$A$2:$B$100,2,FALSE)))</f>
        <v>0</v>
      </c>
      <c r="D167" s="41" t="str">
        <f t="shared" si="20"/>
        <v/>
      </c>
      <c r="E167" s="42" t="str">
        <f t="shared" si="19"/>
        <v/>
      </c>
      <c r="F167" s="98" t="str">
        <f>IF(B167="","",IF($I$8=1,VLOOKUP(YEAR(B167),'% Aportes Salud - Pensión'!$A$3:$E$100,4,FALSE),VLOOKUP(YEAR(B167),'% Aportes Salud - Pensión'!$A$3:$E$100,5,FALSE)))</f>
        <v/>
      </c>
      <c r="G167" s="42" t="str">
        <f t="shared" si="21"/>
        <v/>
      </c>
      <c r="H167" s="42" t="str">
        <f t="shared" si="25"/>
        <v/>
      </c>
      <c r="I167" s="44" t="str">
        <f t="shared" si="22"/>
        <v/>
      </c>
      <c r="J167" s="43" t="str">
        <f>IF(B167="","",LOOKUP(B167,'Interes Mora'!$A$3:$E$700))</f>
        <v/>
      </c>
      <c r="K167" s="45" t="str">
        <f t="shared" si="23"/>
        <v/>
      </c>
      <c r="L167" s="45" t="str">
        <f t="shared" si="26"/>
        <v/>
      </c>
    </row>
    <row r="168" spans="1:12" hidden="1" x14ac:dyDescent="0.25">
      <c r="A168" s="40" t="str">
        <f t="shared" si="24"/>
        <v/>
      </c>
      <c r="B168" s="30" t="str">
        <f t="shared" si="18"/>
        <v/>
      </c>
      <c r="C168" s="25">
        <f>IF(B168&gt;$E$8,0,IF(B168="","",VLOOKUP(YEAR(B168),S.M.M.L.V.!$A$2:$B$100,2,FALSE)))</f>
        <v>0</v>
      </c>
      <c r="D168" s="41" t="str">
        <f t="shared" si="20"/>
        <v/>
      </c>
      <c r="E168" s="42" t="str">
        <f t="shared" si="19"/>
        <v/>
      </c>
      <c r="F168" s="98" t="str">
        <f>IF(B168="","",IF($I$8=1,VLOOKUP(YEAR(B168),'% Aportes Salud - Pensión'!$A$3:$E$100,4,FALSE),VLOOKUP(YEAR(B168),'% Aportes Salud - Pensión'!$A$3:$E$100,5,FALSE)))</f>
        <v/>
      </c>
      <c r="G168" s="42" t="str">
        <f t="shared" si="21"/>
        <v/>
      </c>
      <c r="H168" s="42" t="str">
        <f t="shared" si="25"/>
        <v/>
      </c>
      <c r="I168" s="44" t="str">
        <f t="shared" si="22"/>
        <v/>
      </c>
      <c r="J168" s="43" t="str">
        <f>IF(B168="","",LOOKUP(B168,'Interes Mora'!$A$3:$E$700))</f>
        <v/>
      </c>
      <c r="K168" s="45" t="str">
        <f t="shared" si="23"/>
        <v/>
      </c>
      <c r="L168" s="45" t="str">
        <f t="shared" si="26"/>
        <v/>
      </c>
    </row>
    <row r="169" spans="1:12" hidden="1" x14ac:dyDescent="0.25">
      <c r="A169" s="40" t="str">
        <f t="shared" si="24"/>
        <v/>
      </c>
      <c r="B169" s="30" t="str">
        <f t="shared" si="18"/>
        <v/>
      </c>
      <c r="C169" s="25">
        <f>IF(B169&gt;$E$8,0,IF(B169="","",VLOOKUP(YEAR(B169),S.M.M.L.V.!$A$2:$B$100,2,FALSE)))</f>
        <v>0</v>
      </c>
      <c r="D169" s="41" t="str">
        <f t="shared" si="20"/>
        <v/>
      </c>
      <c r="E169" s="42" t="str">
        <f t="shared" si="19"/>
        <v/>
      </c>
      <c r="F169" s="98" t="str">
        <f>IF(B169="","",IF($I$8=1,VLOOKUP(YEAR(B169),'% Aportes Salud - Pensión'!$A$3:$E$100,4,FALSE),VLOOKUP(YEAR(B169),'% Aportes Salud - Pensión'!$A$3:$E$100,5,FALSE)))</f>
        <v/>
      </c>
      <c r="G169" s="42" t="str">
        <f t="shared" si="21"/>
        <v/>
      </c>
      <c r="H169" s="42" t="str">
        <f t="shared" si="25"/>
        <v/>
      </c>
      <c r="I169" s="44" t="str">
        <f t="shared" si="22"/>
        <v/>
      </c>
      <c r="J169" s="43" t="str">
        <f>IF(B169="","",LOOKUP(B169,'Interes Mora'!$A$3:$E$700))</f>
        <v/>
      </c>
      <c r="K169" s="45" t="str">
        <f t="shared" si="23"/>
        <v/>
      </c>
      <c r="L169" s="45" t="str">
        <f t="shared" si="26"/>
        <v/>
      </c>
    </row>
    <row r="170" spans="1:12" hidden="1" x14ac:dyDescent="0.25">
      <c r="A170" s="40" t="str">
        <f t="shared" si="24"/>
        <v/>
      </c>
      <c r="B170" s="30" t="str">
        <f t="shared" si="18"/>
        <v/>
      </c>
      <c r="C170" s="25">
        <f>IF(B170&gt;$E$8,0,IF(B170="","",VLOOKUP(YEAR(B170),S.M.M.L.V.!$A$2:$B$100,2,FALSE)))</f>
        <v>0</v>
      </c>
      <c r="D170" s="41" t="str">
        <f t="shared" si="20"/>
        <v/>
      </c>
      <c r="E170" s="42" t="str">
        <f t="shared" si="19"/>
        <v/>
      </c>
      <c r="F170" s="98" t="str">
        <f>IF(B170="","",IF($I$8=1,VLOOKUP(YEAR(B170),'% Aportes Salud - Pensión'!$A$3:$E$100,4,FALSE),VLOOKUP(YEAR(B170),'% Aportes Salud - Pensión'!$A$3:$E$100,5,FALSE)))</f>
        <v/>
      </c>
      <c r="G170" s="42" t="str">
        <f t="shared" si="21"/>
        <v/>
      </c>
      <c r="H170" s="42" t="str">
        <f t="shared" si="25"/>
        <v/>
      </c>
      <c r="I170" s="44" t="str">
        <f t="shared" si="22"/>
        <v/>
      </c>
      <c r="J170" s="43" t="str">
        <f>IF(B170="","",LOOKUP(B170,'Interes Mora'!$A$3:$E$700))</f>
        <v/>
      </c>
      <c r="K170" s="45" t="str">
        <f t="shared" si="23"/>
        <v/>
      </c>
      <c r="L170" s="45" t="str">
        <f t="shared" si="26"/>
        <v/>
      </c>
    </row>
    <row r="171" spans="1:12" hidden="1" x14ac:dyDescent="0.25">
      <c r="A171" s="40" t="str">
        <f t="shared" si="24"/>
        <v/>
      </c>
      <c r="B171" s="30" t="str">
        <f t="shared" si="18"/>
        <v/>
      </c>
      <c r="C171" s="25">
        <f>IF(B171&gt;$E$8,0,IF(B171="","",VLOOKUP(YEAR(B171),S.M.M.L.V.!$A$2:$B$100,2,FALSE)))</f>
        <v>0</v>
      </c>
      <c r="D171" s="41" t="str">
        <f t="shared" si="20"/>
        <v/>
      </c>
      <c r="E171" s="42" t="str">
        <f t="shared" si="19"/>
        <v/>
      </c>
      <c r="F171" s="98" t="str">
        <f>IF(B171="","",IF($I$8=1,VLOOKUP(YEAR(B171),'% Aportes Salud - Pensión'!$A$3:$E$100,4,FALSE),VLOOKUP(YEAR(B171),'% Aportes Salud - Pensión'!$A$3:$E$100,5,FALSE)))</f>
        <v/>
      </c>
      <c r="G171" s="42" t="str">
        <f t="shared" si="21"/>
        <v/>
      </c>
      <c r="H171" s="42" t="str">
        <f t="shared" si="25"/>
        <v/>
      </c>
      <c r="I171" s="44" t="str">
        <f t="shared" si="22"/>
        <v/>
      </c>
      <c r="J171" s="43" t="str">
        <f>IF(B171="","",LOOKUP(B171,'Interes Mora'!$A$3:$E$700))</f>
        <v/>
      </c>
      <c r="K171" s="45" t="str">
        <f t="shared" si="23"/>
        <v/>
      </c>
      <c r="L171" s="45" t="str">
        <f t="shared" si="26"/>
        <v/>
      </c>
    </row>
    <row r="172" spans="1:12" hidden="1" x14ac:dyDescent="0.25">
      <c r="A172" s="40" t="str">
        <f t="shared" si="24"/>
        <v/>
      </c>
      <c r="B172" s="30" t="str">
        <f t="shared" si="18"/>
        <v/>
      </c>
      <c r="C172" s="25">
        <f>IF(B172&gt;$E$8,0,IF(B172="","",VLOOKUP(YEAR(B172),S.M.M.L.V.!$A$2:$B$100,2,FALSE)))</f>
        <v>0</v>
      </c>
      <c r="D172" s="41" t="str">
        <f t="shared" si="20"/>
        <v/>
      </c>
      <c r="E172" s="42" t="str">
        <f t="shared" si="19"/>
        <v/>
      </c>
      <c r="F172" s="98" t="str">
        <f>IF(B172="","",IF($I$8=1,VLOOKUP(YEAR(B172),'% Aportes Salud - Pensión'!$A$3:$E$100,4,FALSE),VLOOKUP(YEAR(B172),'% Aportes Salud - Pensión'!$A$3:$E$100,5,FALSE)))</f>
        <v/>
      </c>
      <c r="G172" s="42" t="str">
        <f t="shared" si="21"/>
        <v/>
      </c>
      <c r="H172" s="42" t="str">
        <f t="shared" si="25"/>
        <v/>
      </c>
      <c r="I172" s="44" t="str">
        <f t="shared" si="22"/>
        <v/>
      </c>
      <c r="J172" s="43" t="str">
        <f>IF(B172="","",LOOKUP(B172,'Interes Mora'!$A$3:$E$700))</f>
        <v/>
      </c>
      <c r="K172" s="45" t="str">
        <f t="shared" si="23"/>
        <v/>
      </c>
      <c r="L172" s="45" t="str">
        <f t="shared" si="26"/>
        <v/>
      </c>
    </row>
    <row r="173" spans="1:12" hidden="1" x14ac:dyDescent="0.25">
      <c r="A173" s="40" t="str">
        <f t="shared" si="24"/>
        <v/>
      </c>
      <c r="B173" s="30" t="str">
        <f t="shared" si="18"/>
        <v/>
      </c>
      <c r="C173" s="25">
        <f>IF(B173&gt;$E$8,0,IF(B173="","",VLOOKUP(YEAR(B173),S.M.M.L.V.!$A$2:$B$100,2,FALSE)))</f>
        <v>0</v>
      </c>
      <c r="D173" s="41" t="str">
        <f t="shared" si="20"/>
        <v/>
      </c>
      <c r="E173" s="42" t="str">
        <f t="shared" si="19"/>
        <v/>
      </c>
      <c r="F173" s="98" t="str">
        <f>IF(B173="","",IF($I$8=1,VLOOKUP(YEAR(B173),'% Aportes Salud - Pensión'!$A$3:$E$100,4,FALSE),VLOOKUP(YEAR(B173),'% Aportes Salud - Pensión'!$A$3:$E$100,5,FALSE)))</f>
        <v/>
      </c>
      <c r="G173" s="42" t="str">
        <f t="shared" si="21"/>
        <v/>
      </c>
      <c r="H173" s="42" t="str">
        <f t="shared" si="25"/>
        <v/>
      </c>
      <c r="I173" s="44" t="str">
        <f t="shared" si="22"/>
        <v/>
      </c>
      <c r="J173" s="43" t="str">
        <f>IF(B173="","",LOOKUP(B173,'Interes Mora'!$A$3:$E$700))</f>
        <v/>
      </c>
      <c r="K173" s="45" t="str">
        <f t="shared" si="23"/>
        <v/>
      </c>
      <c r="L173" s="45" t="str">
        <f t="shared" si="26"/>
        <v/>
      </c>
    </row>
    <row r="174" spans="1:12" hidden="1" x14ac:dyDescent="0.25">
      <c r="A174" s="40" t="str">
        <f t="shared" si="24"/>
        <v/>
      </c>
      <c r="B174" s="30" t="str">
        <f t="shared" si="18"/>
        <v/>
      </c>
      <c r="C174" s="25">
        <f>IF(B174&gt;$E$8,0,IF(B174="","",VLOOKUP(YEAR(B174),S.M.M.L.V.!$A$2:$B$100,2,FALSE)))</f>
        <v>0</v>
      </c>
      <c r="D174" s="41" t="str">
        <f t="shared" si="20"/>
        <v/>
      </c>
      <c r="E174" s="42" t="str">
        <f t="shared" si="19"/>
        <v/>
      </c>
      <c r="F174" s="98" t="str">
        <f>IF(B174="","",IF($I$8=1,VLOOKUP(YEAR(B174),'% Aportes Salud - Pensión'!$A$3:$E$100,4,FALSE),VLOOKUP(YEAR(B174),'% Aportes Salud - Pensión'!$A$3:$E$100,5,FALSE)))</f>
        <v/>
      </c>
      <c r="G174" s="42" t="str">
        <f t="shared" si="21"/>
        <v/>
      </c>
      <c r="H174" s="42" t="str">
        <f t="shared" si="25"/>
        <v/>
      </c>
      <c r="I174" s="44" t="str">
        <f t="shared" si="22"/>
        <v/>
      </c>
      <c r="J174" s="43" t="str">
        <f>IF(B174="","",LOOKUP(B174,'Interes Mora'!$A$3:$E$700))</f>
        <v/>
      </c>
      <c r="K174" s="45" t="str">
        <f t="shared" si="23"/>
        <v/>
      </c>
      <c r="L174" s="45" t="str">
        <f t="shared" si="26"/>
        <v/>
      </c>
    </row>
    <row r="175" spans="1:12" hidden="1" x14ac:dyDescent="0.25">
      <c r="A175" s="40" t="str">
        <f t="shared" si="24"/>
        <v/>
      </c>
      <c r="B175" s="30" t="str">
        <f t="shared" si="18"/>
        <v/>
      </c>
      <c r="C175" s="25">
        <f>IF(B175&gt;$E$8,0,IF(B175="","",VLOOKUP(YEAR(B175),S.M.M.L.V.!$A$2:$B$100,2,FALSE)))</f>
        <v>0</v>
      </c>
      <c r="D175" s="41" t="str">
        <f t="shared" si="20"/>
        <v/>
      </c>
      <c r="E175" s="42" t="str">
        <f t="shared" si="19"/>
        <v/>
      </c>
      <c r="F175" s="98" t="str">
        <f>IF(B175="","",IF($I$8=1,VLOOKUP(YEAR(B175),'% Aportes Salud - Pensión'!$A$3:$E$100,4,FALSE),VLOOKUP(YEAR(B175),'% Aportes Salud - Pensión'!$A$3:$E$100,5,FALSE)))</f>
        <v/>
      </c>
      <c r="G175" s="42" t="str">
        <f t="shared" si="21"/>
        <v/>
      </c>
      <c r="H175" s="42" t="str">
        <f t="shared" si="25"/>
        <v/>
      </c>
      <c r="I175" s="44" t="str">
        <f t="shared" si="22"/>
        <v/>
      </c>
      <c r="J175" s="43" t="str">
        <f>IF(B175="","",LOOKUP(B175,'Interes Mora'!$A$3:$E$700))</f>
        <v/>
      </c>
      <c r="K175" s="45" t="str">
        <f t="shared" si="23"/>
        <v/>
      </c>
      <c r="L175" s="45" t="str">
        <f t="shared" si="26"/>
        <v/>
      </c>
    </row>
    <row r="176" spans="1:12" hidden="1" x14ac:dyDescent="0.25">
      <c r="A176" s="40" t="str">
        <f t="shared" si="24"/>
        <v/>
      </c>
      <c r="B176" s="30" t="str">
        <f t="shared" si="18"/>
        <v/>
      </c>
      <c r="C176" s="25">
        <f>IF(B176&gt;$E$8,0,IF(B176="","",VLOOKUP(YEAR(B176),S.M.M.L.V.!$A$2:$B$100,2,FALSE)))</f>
        <v>0</v>
      </c>
      <c r="D176" s="41" t="str">
        <f t="shared" si="20"/>
        <v/>
      </c>
      <c r="E176" s="42" t="str">
        <f t="shared" si="19"/>
        <v/>
      </c>
      <c r="F176" s="98" t="str">
        <f>IF(B176="","",IF($I$8=1,VLOOKUP(YEAR(B176),'% Aportes Salud - Pensión'!$A$3:$E$100,4,FALSE),VLOOKUP(YEAR(B176),'% Aportes Salud - Pensión'!$A$3:$E$100,5,FALSE)))</f>
        <v/>
      </c>
      <c r="G176" s="42" t="str">
        <f t="shared" si="21"/>
        <v/>
      </c>
      <c r="H176" s="42" t="str">
        <f t="shared" si="25"/>
        <v/>
      </c>
      <c r="I176" s="44" t="str">
        <f t="shared" si="22"/>
        <v/>
      </c>
      <c r="J176" s="43" t="str">
        <f>IF(B176="","",LOOKUP(B176,'Interes Mora'!$A$3:$E$700))</f>
        <v/>
      </c>
      <c r="K176" s="45" t="str">
        <f t="shared" si="23"/>
        <v/>
      </c>
      <c r="L176" s="45" t="str">
        <f t="shared" si="26"/>
        <v/>
      </c>
    </row>
    <row r="177" spans="1:12" hidden="1" x14ac:dyDescent="0.25">
      <c r="A177" s="40" t="str">
        <f t="shared" si="24"/>
        <v/>
      </c>
      <c r="B177" s="30" t="str">
        <f t="shared" si="18"/>
        <v/>
      </c>
      <c r="C177" s="25">
        <f>IF(B177&gt;$E$8,0,IF(B177="","",VLOOKUP(YEAR(B177),S.M.M.L.V.!$A$2:$B$100,2,FALSE)))</f>
        <v>0</v>
      </c>
      <c r="D177" s="41" t="str">
        <f t="shared" si="20"/>
        <v/>
      </c>
      <c r="E177" s="42" t="str">
        <f t="shared" si="19"/>
        <v/>
      </c>
      <c r="F177" s="98" t="str">
        <f>IF(B177="","",IF($I$8=1,VLOOKUP(YEAR(B177),'% Aportes Salud - Pensión'!$A$3:$E$100,4,FALSE),VLOOKUP(YEAR(B177),'% Aportes Salud - Pensión'!$A$3:$E$100,5,FALSE)))</f>
        <v/>
      </c>
      <c r="G177" s="42" t="str">
        <f t="shared" si="21"/>
        <v/>
      </c>
      <c r="H177" s="42" t="str">
        <f t="shared" si="25"/>
        <v/>
      </c>
      <c r="I177" s="44" t="str">
        <f t="shared" si="22"/>
        <v/>
      </c>
      <c r="J177" s="43" t="str">
        <f>IF(B177="","",LOOKUP(B177,'Interes Mora'!$A$3:$E$700))</f>
        <v/>
      </c>
      <c r="K177" s="45" t="str">
        <f t="shared" si="23"/>
        <v/>
      </c>
      <c r="L177" s="45" t="str">
        <f t="shared" si="26"/>
        <v/>
      </c>
    </row>
    <row r="178" spans="1:12" hidden="1" x14ac:dyDescent="0.25">
      <c r="A178" s="40" t="str">
        <f t="shared" si="24"/>
        <v/>
      </c>
      <c r="B178" s="30" t="str">
        <f t="shared" si="18"/>
        <v/>
      </c>
      <c r="C178" s="25">
        <f>IF(B178&gt;$E$8,0,IF(B178="","",VLOOKUP(YEAR(B178),S.M.M.L.V.!$A$2:$B$100,2,FALSE)))</f>
        <v>0</v>
      </c>
      <c r="D178" s="41" t="str">
        <f t="shared" si="20"/>
        <v/>
      </c>
      <c r="E178" s="42" t="str">
        <f t="shared" si="19"/>
        <v/>
      </c>
      <c r="F178" s="98" t="str">
        <f>IF(B178="","",IF($I$8=1,VLOOKUP(YEAR(B178),'% Aportes Salud - Pensión'!$A$3:$E$100,4,FALSE),VLOOKUP(YEAR(B178),'% Aportes Salud - Pensión'!$A$3:$E$100,5,FALSE)))</f>
        <v/>
      </c>
      <c r="G178" s="42" t="str">
        <f t="shared" si="21"/>
        <v/>
      </c>
      <c r="H178" s="42" t="str">
        <f t="shared" si="25"/>
        <v/>
      </c>
      <c r="I178" s="44" t="str">
        <f t="shared" si="22"/>
        <v/>
      </c>
      <c r="J178" s="43" t="str">
        <f>IF(B178="","",LOOKUP(B178,'Interes Mora'!$A$3:$E$700))</f>
        <v/>
      </c>
      <c r="K178" s="45" t="str">
        <f t="shared" si="23"/>
        <v/>
      </c>
      <c r="L178" s="45" t="str">
        <f t="shared" si="26"/>
        <v/>
      </c>
    </row>
    <row r="179" spans="1:12" hidden="1" x14ac:dyDescent="0.25">
      <c r="A179" s="40" t="str">
        <f t="shared" si="24"/>
        <v/>
      </c>
      <c r="B179" s="30" t="str">
        <f t="shared" si="18"/>
        <v/>
      </c>
      <c r="C179" s="25">
        <f>IF(B179&gt;$E$8,0,IF(B179="","",VLOOKUP(YEAR(B179),S.M.M.L.V.!$A$2:$B$100,2,FALSE)))</f>
        <v>0</v>
      </c>
      <c r="D179" s="41" t="str">
        <f t="shared" si="20"/>
        <v/>
      </c>
      <c r="E179" s="42" t="str">
        <f t="shared" si="19"/>
        <v/>
      </c>
      <c r="F179" s="98" t="str">
        <f>IF(B179="","",IF($I$8=1,VLOOKUP(YEAR(B179),'% Aportes Salud - Pensión'!$A$3:$E$100,4,FALSE),VLOOKUP(YEAR(B179),'% Aportes Salud - Pensión'!$A$3:$E$100,5,FALSE)))</f>
        <v/>
      </c>
      <c r="G179" s="42" t="str">
        <f t="shared" si="21"/>
        <v/>
      </c>
      <c r="H179" s="42" t="str">
        <f t="shared" si="25"/>
        <v/>
      </c>
      <c r="I179" s="44" t="str">
        <f t="shared" si="22"/>
        <v/>
      </c>
      <c r="J179" s="43" t="str">
        <f>IF(B179="","",LOOKUP(B179,'Interes Mora'!$A$3:$E$700))</f>
        <v/>
      </c>
      <c r="K179" s="45" t="str">
        <f t="shared" si="23"/>
        <v/>
      </c>
      <c r="L179" s="45" t="str">
        <f t="shared" si="26"/>
        <v/>
      </c>
    </row>
    <row r="180" spans="1:12" hidden="1" x14ac:dyDescent="0.25">
      <c r="A180" s="40" t="str">
        <f t="shared" si="24"/>
        <v/>
      </c>
      <c r="B180" s="30" t="str">
        <f t="shared" si="18"/>
        <v/>
      </c>
      <c r="C180" s="25">
        <f>IF(B180&gt;$E$8,0,IF(B180="","",VLOOKUP(YEAR(B180),S.M.M.L.V.!$A$2:$B$100,2,FALSE)))</f>
        <v>0</v>
      </c>
      <c r="D180" s="41" t="str">
        <f t="shared" si="20"/>
        <v/>
      </c>
      <c r="E180" s="42" t="str">
        <f t="shared" si="19"/>
        <v/>
      </c>
      <c r="F180" s="98" t="str">
        <f>IF(B180="","",IF($I$8=1,VLOOKUP(YEAR(B180),'% Aportes Salud - Pensión'!$A$3:$E$100,4,FALSE),VLOOKUP(YEAR(B180),'% Aportes Salud - Pensión'!$A$3:$E$100,5,FALSE)))</f>
        <v/>
      </c>
      <c r="G180" s="42" t="str">
        <f t="shared" si="21"/>
        <v/>
      </c>
      <c r="H180" s="42" t="str">
        <f t="shared" si="25"/>
        <v/>
      </c>
      <c r="I180" s="44" t="str">
        <f t="shared" si="22"/>
        <v/>
      </c>
      <c r="J180" s="43" t="str">
        <f>IF(B180="","",LOOKUP(B180,'Interes Mora'!$A$3:$E$700))</f>
        <v/>
      </c>
      <c r="K180" s="45" t="str">
        <f t="shared" si="23"/>
        <v/>
      </c>
      <c r="L180" s="45" t="str">
        <f t="shared" si="26"/>
        <v/>
      </c>
    </row>
    <row r="181" spans="1:12" hidden="1" x14ac:dyDescent="0.25">
      <c r="A181" s="40" t="str">
        <f t="shared" si="24"/>
        <v/>
      </c>
      <c r="B181" s="30" t="str">
        <f t="shared" si="18"/>
        <v/>
      </c>
      <c r="C181" s="25">
        <f>IF(B181&gt;$E$8,0,IF(B181="","",VLOOKUP(YEAR(B181),S.M.M.L.V.!$A$2:$B$100,2,FALSE)))</f>
        <v>0</v>
      </c>
      <c r="D181" s="41" t="str">
        <f t="shared" si="20"/>
        <v/>
      </c>
      <c r="E181" s="42" t="str">
        <f t="shared" si="19"/>
        <v/>
      </c>
      <c r="F181" s="98" t="str">
        <f>IF(B181="","",IF($I$8=1,VLOOKUP(YEAR(B181),'% Aportes Salud - Pensión'!$A$3:$E$100,4,FALSE),VLOOKUP(YEAR(B181),'% Aportes Salud - Pensión'!$A$3:$E$100,5,FALSE)))</f>
        <v/>
      </c>
      <c r="G181" s="42" t="str">
        <f t="shared" si="21"/>
        <v/>
      </c>
      <c r="H181" s="42" t="str">
        <f t="shared" si="25"/>
        <v/>
      </c>
      <c r="I181" s="44" t="str">
        <f t="shared" si="22"/>
        <v/>
      </c>
      <c r="J181" s="43" t="str">
        <f>IF(B181="","",LOOKUP(B181,'Interes Mora'!$A$3:$E$700))</f>
        <v/>
      </c>
      <c r="K181" s="45" t="str">
        <f t="shared" si="23"/>
        <v/>
      </c>
      <c r="L181" s="45" t="str">
        <f t="shared" si="26"/>
        <v/>
      </c>
    </row>
    <row r="182" spans="1:12" hidden="1" x14ac:dyDescent="0.25">
      <c r="A182" s="40" t="str">
        <f t="shared" si="24"/>
        <v/>
      </c>
      <c r="B182" s="30" t="str">
        <f t="shared" si="18"/>
        <v/>
      </c>
      <c r="C182" s="25">
        <f>IF(B182&gt;$E$8,0,IF(B182="","",VLOOKUP(YEAR(B182),S.M.M.L.V.!$A$2:$B$100,2,FALSE)))</f>
        <v>0</v>
      </c>
      <c r="D182" s="41" t="str">
        <f t="shared" si="20"/>
        <v/>
      </c>
      <c r="E182" s="42" t="str">
        <f t="shared" si="19"/>
        <v/>
      </c>
      <c r="F182" s="98" t="str">
        <f>IF(B182="","",IF($I$8=1,VLOOKUP(YEAR(B182),'% Aportes Salud - Pensión'!$A$3:$E$100,4,FALSE),VLOOKUP(YEAR(B182),'% Aportes Salud - Pensión'!$A$3:$E$100,5,FALSE)))</f>
        <v/>
      </c>
      <c r="G182" s="42" t="str">
        <f t="shared" si="21"/>
        <v/>
      </c>
      <c r="H182" s="42" t="str">
        <f t="shared" si="25"/>
        <v/>
      </c>
      <c r="I182" s="44" t="str">
        <f t="shared" si="22"/>
        <v/>
      </c>
      <c r="J182" s="43" t="str">
        <f>IF(B182="","",LOOKUP(B182,'Interes Mora'!$A$3:$E$700))</f>
        <v/>
      </c>
      <c r="K182" s="45" t="str">
        <f t="shared" si="23"/>
        <v/>
      </c>
      <c r="L182" s="45" t="str">
        <f t="shared" si="26"/>
        <v/>
      </c>
    </row>
    <row r="183" spans="1:12" hidden="1" x14ac:dyDescent="0.25">
      <c r="A183" s="40" t="str">
        <f t="shared" si="24"/>
        <v/>
      </c>
      <c r="B183" s="30" t="str">
        <f t="shared" si="18"/>
        <v/>
      </c>
      <c r="C183" s="25">
        <f>IF(B183&gt;$E$8,0,IF(B183="","",VLOOKUP(YEAR(B183),S.M.M.L.V.!$A$2:$B$100,2,FALSE)))</f>
        <v>0</v>
      </c>
      <c r="D183" s="41" t="str">
        <f t="shared" si="20"/>
        <v/>
      </c>
      <c r="E183" s="42" t="str">
        <f t="shared" si="19"/>
        <v/>
      </c>
      <c r="F183" s="98" t="str">
        <f>IF(B183="","",IF($I$8=1,VLOOKUP(YEAR(B183),'% Aportes Salud - Pensión'!$A$3:$E$100,4,FALSE),VLOOKUP(YEAR(B183),'% Aportes Salud - Pensión'!$A$3:$E$100,5,FALSE)))</f>
        <v/>
      </c>
      <c r="G183" s="42" t="str">
        <f t="shared" si="21"/>
        <v/>
      </c>
      <c r="H183" s="42" t="str">
        <f t="shared" si="25"/>
        <v/>
      </c>
      <c r="I183" s="44" t="str">
        <f t="shared" si="22"/>
        <v/>
      </c>
      <c r="J183" s="43" t="str">
        <f>IF(B183="","",LOOKUP(B183,'Interes Mora'!$A$3:$E$700))</f>
        <v/>
      </c>
      <c r="K183" s="45" t="str">
        <f t="shared" si="23"/>
        <v/>
      </c>
      <c r="L183" s="45" t="str">
        <f t="shared" si="26"/>
        <v/>
      </c>
    </row>
    <row r="184" spans="1:12" hidden="1" x14ac:dyDescent="0.25">
      <c r="A184" s="40" t="str">
        <f t="shared" si="24"/>
        <v/>
      </c>
      <c r="B184" s="30" t="str">
        <f t="shared" si="18"/>
        <v/>
      </c>
      <c r="C184" s="25">
        <f>IF(B184&gt;$E$8,0,IF(B184="","",VLOOKUP(YEAR(B184),S.M.M.L.V.!$A$2:$B$100,2,FALSE)))</f>
        <v>0</v>
      </c>
      <c r="D184" s="41" t="str">
        <f t="shared" si="20"/>
        <v/>
      </c>
      <c r="E184" s="42" t="str">
        <f t="shared" si="19"/>
        <v/>
      </c>
      <c r="F184" s="98" t="str">
        <f>IF(B184="","",IF($I$8=1,VLOOKUP(YEAR(B184),'% Aportes Salud - Pensión'!$A$3:$E$100,4,FALSE),VLOOKUP(YEAR(B184),'% Aportes Salud - Pensión'!$A$3:$E$100,5,FALSE)))</f>
        <v/>
      </c>
      <c r="G184" s="42" t="str">
        <f t="shared" si="21"/>
        <v/>
      </c>
      <c r="H184" s="42" t="str">
        <f t="shared" si="25"/>
        <v/>
      </c>
      <c r="I184" s="44" t="str">
        <f t="shared" si="22"/>
        <v/>
      </c>
      <c r="J184" s="43" t="str">
        <f>IF(B184="","",LOOKUP(B184,'Interes Mora'!$A$3:$E$700))</f>
        <v/>
      </c>
      <c r="K184" s="45" t="str">
        <f t="shared" si="23"/>
        <v/>
      </c>
      <c r="L184" s="45" t="str">
        <f t="shared" si="26"/>
        <v/>
      </c>
    </row>
    <row r="185" spans="1:12" hidden="1" x14ac:dyDescent="0.25">
      <c r="A185" s="40" t="str">
        <f t="shared" si="24"/>
        <v/>
      </c>
      <c r="B185" s="30" t="str">
        <f t="shared" si="18"/>
        <v/>
      </c>
      <c r="C185" s="25">
        <f>IF(B185&gt;$E$8,0,IF(B185="","",VLOOKUP(YEAR(B185),S.M.M.L.V.!$A$2:$B$100,2,FALSE)))</f>
        <v>0</v>
      </c>
      <c r="D185" s="41" t="str">
        <f t="shared" si="20"/>
        <v/>
      </c>
      <c r="E185" s="42" t="str">
        <f t="shared" si="19"/>
        <v/>
      </c>
      <c r="F185" s="98" t="str">
        <f>IF(B185="","",IF($I$8=1,VLOOKUP(YEAR(B185),'% Aportes Salud - Pensión'!$A$3:$E$100,4,FALSE),VLOOKUP(YEAR(B185),'% Aportes Salud - Pensión'!$A$3:$E$100,5,FALSE)))</f>
        <v/>
      </c>
      <c r="G185" s="42" t="str">
        <f t="shared" si="21"/>
        <v/>
      </c>
      <c r="H185" s="42" t="str">
        <f t="shared" si="25"/>
        <v/>
      </c>
      <c r="I185" s="44" t="str">
        <f t="shared" si="22"/>
        <v/>
      </c>
      <c r="J185" s="43" t="str">
        <f>IF(B185="","",LOOKUP(B185,'Interes Mora'!$A$3:$E$700))</f>
        <v/>
      </c>
      <c r="K185" s="45" t="str">
        <f t="shared" si="23"/>
        <v/>
      </c>
      <c r="L185" s="45" t="str">
        <f t="shared" si="26"/>
        <v/>
      </c>
    </row>
    <row r="186" spans="1:12" hidden="1" x14ac:dyDescent="0.25">
      <c r="A186" s="40" t="str">
        <f t="shared" si="24"/>
        <v/>
      </c>
      <c r="B186" s="30" t="str">
        <f t="shared" si="18"/>
        <v/>
      </c>
      <c r="C186" s="25">
        <f>IF(B186&gt;$E$8,0,IF(B186="","",VLOOKUP(YEAR(B186),S.M.M.L.V.!$A$2:$B$100,2,FALSE)))</f>
        <v>0</v>
      </c>
      <c r="D186" s="41" t="str">
        <f t="shared" si="20"/>
        <v/>
      </c>
      <c r="E186" s="42" t="str">
        <f t="shared" si="19"/>
        <v/>
      </c>
      <c r="F186" s="98" t="str">
        <f>IF(B186="","",IF($I$8=1,VLOOKUP(YEAR(B186),'% Aportes Salud - Pensión'!$A$3:$E$100,4,FALSE),VLOOKUP(YEAR(B186),'% Aportes Salud - Pensión'!$A$3:$E$100,5,FALSE)))</f>
        <v/>
      </c>
      <c r="G186" s="42" t="str">
        <f t="shared" si="21"/>
        <v/>
      </c>
      <c r="H186" s="42" t="str">
        <f t="shared" si="25"/>
        <v/>
      </c>
      <c r="I186" s="44" t="str">
        <f t="shared" si="22"/>
        <v/>
      </c>
      <c r="J186" s="43" t="str">
        <f>IF(B186="","",LOOKUP(B186,'Interes Mora'!$A$3:$E$700))</f>
        <v/>
      </c>
      <c r="K186" s="45" t="str">
        <f t="shared" si="23"/>
        <v/>
      </c>
      <c r="L186" s="45" t="str">
        <f t="shared" si="26"/>
        <v/>
      </c>
    </row>
    <row r="187" spans="1:12" hidden="1" x14ac:dyDescent="0.25">
      <c r="A187" s="40" t="str">
        <f t="shared" si="24"/>
        <v/>
      </c>
      <c r="B187" s="30" t="str">
        <f t="shared" si="18"/>
        <v/>
      </c>
      <c r="C187" s="25">
        <f>IF(B187&gt;$E$8,0,IF(B187="","",VLOOKUP(YEAR(B187),S.M.M.L.V.!$A$2:$B$100,2,FALSE)))</f>
        <v>0</v>
      </c>
      <c r="D187" s="41" t="str">
        <f t="shared" si="20"/>
        <v/>
      </c>
      <c r="E187" s="42" t="str">
        <f t="shared" si="19"/>
        <v/>
      </c>
      <c r="F187" s="98" t="str">
        <f>IF(B187="","",IF($I$8=1,VLOOKUP(YEAR(B187),'% Aportes Salud - Pensión'!$A$3:$E$100,4,FALSE),VLOOKUP(YEAR(B187),'% Aportes Salud - Pensión'!$A$3:$E$100,5,FALSE)))</f>
        <v/>
      </c>
      <c r="G187" s="42" t="str">
        <f t="shared" si="21"/>
        <v/>
      </c>
      <c r="H187" s="42" t="str">
        <f t="shared" si="25"/>
        <v/>
      </c>
      <c r="I187" s="44" t="str">
        <f t="shared" si="22"/>
        <v/>
      </c>
      <c r="J187" s="43" t="str">
        <f>IF(B187="","",LOOKUP(B187,'Interes Mora'!$A$3:$E$700))</f>
        <v/>
      </c>
      <c r="K187" s="45" t="str">
        <f t="shared" si="23"/>
        <v/>
      </c>
      <c r="L187" s="45" t="str">
        <f t="shared" si="26"/>
        <v/>
      </c>
    </row>
    <row r="188" spans="1:12" hidden="1" x14ac:dyDescent="0.25">
      <c r="A188" s="40" t="str">
        <f t="shared" si="24"/>
        <v/>
      </c>
      <c r="B188" s="30" t="str">
        <f t="shared" si="18"/>
        <v/>
      </c>
      <c r="C188" s="25">
        <f>IF(B188&gt;$E$8,0,IF(B188="","",VLOOKUP(YEAR(B188),S.M.M.L.V.!$A$2:$B$100,2,FALSE)))</f>
        <v>0</v>
      </c>
      <c r="D188" s="41" t="str">
        <f t="shared" si="20"/>
        <v/>
      </c>
      <c r="E188" s="42" t="str">
        <f t="shared" si="19"/>
        <v/>
      </c>
      <c r="F188" s="98" t="str">
        <f>IF(B188="","",IF($I$8=1,VLOOKUP(YEAR(B188),'% Aportes Salud - Pensión'!$A$3:$E$100,4,FALSE),VLOOKUP(YEAR(B188),'% Aportes Salud - Pensión'!$A$3:$E$100,5,FALSE)))</f>
        <v/>
      </c>
      <c r="G188" s="42" t="str">
        <f t="shared" si="21"/>
        <v/>
      </c>
      <c r="H188" s="42" t="str">
        <f t="shared" si="25"/>
        <v/>
      </c>
      <c r="I188" s="44" t="str">
        <f t="shared" si="22"/>
        <v/>
      </c>
      <c r="J188" s="43" t="str">
        <f>IF(B188="","",LOOKUP(B188,'Interes Mora'!$A$3:$E$700))</f>
        <v/>
      </c>
      <c r="K188" s="45" t="str">
        <f t="shared" si="23"/>
        <v/>
      </c>
      <c r="L188" s="45" t="str">
        <f t="shared" si="26"/>
        <v/>
      </c>
    </row>
    <row r="189" spans="1:12" hidden="1" x14ac:dyDescent="0.25">
      <c r="A189" s="40" t="str">
        <f t="shared" si="24"/>
        <v/>
      </c>
      <c r="B189" s="30" t="str">
        <f t="shared" si="18"/>
        <v/>
      </c>
      <c r="C189" s="25">
        <f>IF(B189&gt;$E$8,0,IF(B189="","",VLOOKUP(YEAR(B189),S.M.M.L.V.!$A$2:$B$100,2,FALSE)))</f>
        <v>0</v>
      </c>
      <c r="D189" s="41" t="str">
        <f t="shared" si="20"/>
        <v/>
      </c>
      <c r="E189" s="42" t="str">
        <f t="shared" si="19"/>
        <v/>
      </c>
      <c r="F189" s="98" t="str">
        <f>IF(B189="","",IF($I$8=1,VLOOKUP(YEAR(B189),'% Aportes Salud - Pensión'!$A$3:$E$100,4,FALSE),VLOOKUP(YEAR(B189),'% Aportes Salud - Pensión'!$A$3:$E$100,5,FALSE)))</f>
        <v/>
      </c>
      <c r="G189" s="42" t="str">
        <f t="shared" si="21"/>
        <v/>
      </c>
      <c r="H189" s="42" t="str">
        <f t="shared" si="25"/>
        <v/>
      </c>
      <c r="I189" s="44" t="str">
        <f t="shared" si="22"/>
        <v/>
      </c>
      <c r="J189" s="43" t="str">
        <f>IF(B189="","",LOOKUP(B189,'Interes Mora'!$A$3:$E$700))</f>
        <v/>
      </c>
      <c r="K189" s="45" t="str">
        <f t="shared" si="23"/>
        <v/>
      </c>
      <c r="L189" s="45" t="str">
        <f t="shared" si="26"/>
        <v/>
      </c>
    </row>
    <row r="190" spans="1:12" hidden="1" x14ac:dyDescent="0.25">
      <c r="A190" s="40" t="str">
        <f t="shared" si="24"/>
        <v/>
      </c>
      <c r="B190" s="30" t="str">
        <f t="shared" si="18"/>
        <v/>
      </c>
      <c r="C190" s="25">
        <f>IF(B190&gt;$E$8,0,IF(B190="","",VLOOKUP(YEAR(B190),S.M.M.L.V.!$A$2:$B$100,2,FALSE)))</f>
        <v>0</v>
      </c>
      <c r="D190" s="41" t="str">
        <f t="shared" si="20"/>
        <v/>
      </c>
      <c r="E190" s="42" t="str">
        <f t="shared" si="19"/>
        <v/>
      </c>
      <c r="F190" s="98" t="str">
        <f>IF(B190="","",IF($I$8=1,VLOOKUP(YEAR(B190),'% Aportes Salud - Pensión'!$A$3:$E$100,4,FALSE),VLOOKUP(YEAR(B190),'% Aportes Salud - Pensión'!$A$3:$E$100,5,FALSE)))</f>
        <v/>
      </c>
      <c r="G190" s="42" t="str">
        <f t="shared" si="21"/>
        <v/>
      </c>
      <c r="H190" s="42" t="str">
        <f t="shared" si="25"/>
        <v/>
      </c>
      <c r="I190" s="44" t="str">
        <f t="shared" si="22"/>
        <v/>
      </c>
      <c r="J190" s="43" t="str">
        <f>IF(B190="","",LOOKUP(B190,'Interes Mora'!$A$3:$E$700))</f>
        <v/>
      </c>
      <c r="K190" s="45" t="str">
        <f t="shared" si="23"/>
        <v/>
      </c>
      <c r="L190" s="45" t="str">
        <f t="shared" si="26"/>
        <v/>
      </c>
    </row>
    <row r="191" spans="1:12" hidden="1" x14ac:dyDescent="0.25">
      <c r="A191" s="40" t="str">
        <f t="shared" si="24"/>
        <v/>
      </c>
      <c r="B191" s="30" t="str">
        <f t="shared" si="18"/>
        <v/>
      </c>
      <c r="C191" s="25">
        <f>IF(B191&gt;$E$8,0,IF(B191="","",VLOOKUP(YEAR(B191),S.M.M.L.V.!$A$2:$B$100,2,FALSE)))</f>
        <v>0</v>
      </c>
      <c r="D191" s="41" t="str">
        <f t="shared" si="20"/>
        <v/>
      </c>
      <c r="E191" s="42" t="str">
        <f t="shared" si="19"/>
        <v/>
      </c>
      <c r="F191" s="98" t="str">
        <f>IF(B191="","",IF($I$8=1,VLOOKUP(YEAR(B191),'% Aportes Salud - Pensión'!$A$3:$E$100,4,FALSE),VLOOKUP(YEAR(B191),'% Aportes Salud - Pensión'!$A$3:$E$100,5,FALSE)))</f>
        <v/>
      </c>
      <c r="G191" s="42" t="str">
        <f t="shared" si="21"/>
        <v/>
      </c>
      <c r="H191" s="42" t="str">
        <f t="shared" si="25"/>
        <v/>
      </c>
      <c r="I191" s="44" t="str">
        <f t="shared" si="22"/>
        <v/>
      </c>
      <c r="J191" s="43" t="str">
        <f>IF(B191="","",LOOKUP(B191,'Interes Mora'!$A$3:$E$700))</f>
        <v/>
      </c>
      <c r="K191" s="45" t="str">
        <f t="shared" si="23"/>
        <v/>
      </c>
      <c r="L191" s="45" t="str">
        <f t="shared" si="26"/>
        <v/>
      </c>
    </row>
    <row r="192" spans="1:12" hidden="1" x14ac:dyDescent="0.25">
      <c r="A192" s="40" t="str">
        <f t="shared" si="24"/>
        <v/>
      </c>
      <c r="B192" s="30" t="str">
        <f t="shared" si="18"/>
        <v/>
      </c>
      <c r="C192" s="25">
        <f>IF(B192&gt;$E$8,0,IF(B192="","",VLOOKUP(YEAR(B192),S.M.M.L.V.!$A$2:$B$100,2,FALSE)))</f>
        <v>0</v>
      </c>
      <c r="D192" s="41" t="str">
        <f t="shared" si="20"/>
        <v/>
      </c>
      <c r="E192" s="42" t="str">
        <f t="shared" si="19"/>
        <v/>
      </c>
      <c r="F192" s="98" t="str">
        <f>IF(B192="","",IF($I$8=1,VLOOKUP(YEAR(B192),'% Aportes Salud - Pensión'!$A$3:$E$100,4,FALSE),VLOOKUP(YEAR(B192),'% Aportes Salud - Pensión'!$A$3:$E$100,5,FALSE)))</f>
        <v/>
      </c>
      <c r="G192" s="42" t="str">
        <f t="shared" si="21"/>
        <v/>
      </c>
      <c r="H192" s="42" t="str">
        <f t="shared" si="25"/>
        <v/>
      </c>
      <c r="I192" s="44" t="str">
        <f t="shared" si="22"/>
        <v/>
      </c>
      <c r="J192" s="43" t="str">
        <f>IF(B192="","",LOOKUP(B192,'Interes Mora'!$A$3:$E$700))</f>
        <v/>
      </c>
      <c r="K192" s="45" t="str">
        <f t="shared" si="23"/>
        <v/>
      </c>
      <c r="L192" s="45" t="str">
        <f t="shared" si="26"/>
        <v/>
      </c>
    </row>
    <row r="193" spans="1:12" hidden="1" x14ac:dyDescent="0.25">
      <c r="A193" s="40" t="str">
        <f t="shared" si="24"/>
        <v/>
      </c>
      <c r="B193" s="30" t="str">
        <f t="shared" si="18"/>
        <v/>
      </c>
      <c r="C193" s="25">
        <f>IF(B193&gt;$E$8,0,IF(B193="","",VLOOKUP(YEAR(B193),S.M.M.L.V.!$A$2:$B$100,2,FALSE)))</f>
        <v>0</v>
      </c>
      <c r="D193" s="41" t="str">
        <f t="shared" si="20"/>
        <v/>
      </c>
      <c r="E193" s="42" t="str">
        <f t="shared" si="19"/>
        <v/>
      </c>
      <c r="F193" s="98" t="str">
        <f>IF(B193="","",IF($I$8=1,VLOOKUP(YEAR(B193),'% Aportes Salud - Pensión'!$A$3:$E$100,4,FALSE),VLOOKUP(YEAR(B193),'% Aportes Salud - Pensión'!$A$3:$E$100,5,FALSE)))</f>
        <v/>
      </c>
      <c r="G193" s="42" t="str">
        <f t="shared" si="21"/>
        <v/>
      </c>
      <c r="H193" s="42" t="str">
        <f t="shared" si="25"/>
        <v/>
      </c>
      <c r="I193" s="44" t="str">
        <f t="shared" si="22"/>
        <v/>
      </c>
      <c r="J193" s="43" t="str">
        <f>IF(B193="","",LOOKUP(B193,'Interes Mora'!$A$3:$E$700))</f>
        <v/>
      </c>
      <c r="K193" s="45" t="str">
        <f t="shared" si="23"/>
        <v/>
      </c>
      <c r="L193" s="45" t="str">
        <f t="shared" si="26"/>
        <v/>
      </c>
    </row>
    <row r="194" spans="1:12" hidden="1" x14ac:dyDescent="0.25">
      <c r="A194" s="40" t="str">
        <f t="shared" si="24"/>
        <v/>
      </c>
      <c r="B194" s="30" t="str">
        <f t="shared" si="18"/>
        <v/>
      </c>
      <c r="C194" s="25">
        <f>IF(B194&gt;$E$8,0,IF(B194="","",VLOOKUP(YEAR(B194),S.M.M.L.V.!$A$2:$B$100,2,FALSE)))</f>
        <v>0</v>
      </c>
      <c r="D194" s="41" t="str">
        <f t="shared" si="20"/>
        <v/>
      </c>
      <c r="E194" s="42" t="str">
        <f t="shared" si="19"/>
        <v/>
      </c>
      <c r="F194" s="98" t="str">
        <f>IF(B194="","",IF($I$8=1,VLOOKUP(YEAR(B194),'% Aportes Salud - Pensión'!$A$3:$E$100,4,FALSE),VLOOKUP(YEAR(B194),'% Aportes Salud - Pensión'!$A$3:$E$100,5,FALSE)))</f>
        <v/>
      </c>
      <c r="G194" s="42" t="str">
        <f t="shared" si="21"/>
        <v/>
      </c>
      <c r="H194" s="42" t="str">
        <f t="shared" si="25"/>
        <v/>
      </c>
      <c r="I194" s="44" t="str">
        <f t="shared" si="22"/>
        <v/>
      </c>
      <c r="J194" s="43" t="str">
        <f>IF(B194="","",LOOKUP(B194,'Interes Mora'!$A$3:$E$700))</f>
        <v/>
      </c>
      <c r="K194" s="45" t="str">
        <f t="shared" si="23"/>
        <v/>
      </c>
      <c r="L194" s="45" t="str">
        <f t="shared" si="26"/>
        <v/>
      </c>
    </row>
    <row r="195" spans="1:12" hidden="1" x14ac:dyDescent="0.25">
      <c r="A195" s="40" t="str">
        <f t="shared" si="24"/>
        <v/>
      </c>
      <c r="B195" s="30" t="str">
        <f t="shared" si="18"/>
        <v/>
      </c>
      <c r="C195" s="25">
        <f>IF(B195&gt;$E$8,0,IF(B195="","",VLOOKUP(YEAR(B195),S.M.M.L.V.!$A$2:$B$100,2,FALSE)))</f>
        <v>0</v>
      </c>
      <c r="D195" s="41" t="str">
        <f t="shared" si="20"/>
        <v/>
      </c>
      <c r="E195" s="42" t="str">
        <f t="shared" si="19"/>
        <v/>
      </c>
      <c r="F195" s="98" t="str">
        <f>IF(B195="","",IF($I$8=1,VLOOKUP(YEAR(B195),'% Aportes Salud - Pensión'!$A$3:$E$100,4,FALSE),VLOOKUP(YEAR(B195),'% Aportes Salud - Pensión'!$A$3:$E$100,5,FALSE)))</f>
        <v/>
      </c>
      <c r="G195" s="42" t="str">
        <f t="shared" si="21"/>
        <v/>
      </c>
      <c r="H195" s="42" t="str">
        <f t="shared" si="25"/>
        <v/>
      </c>
      <c r="I195" s="44" t="str">
        <f t="shared" si="22"/>
        <v/>
      </c>
      <c r="J195" s="43" t="str">
        <f>IF(B195="","",LOOKUP(B195,'Interes Mora'!$A$3:$E$700))</f>
        <v/>
      </c>
      <c r="K195" s="45" t="str">
        <f t="shared" si="23"/>
        <v/>
      </c>
      <c r="L195" s="45" t="str">
        <f t="shared" si="26"/>
        <v/>
      </c>
    </row>
    <row r="196" spans="1:12" hidden="1" x14ac:dyDescent="0.25">
      <c r="A196" s="40" t="str">
        <f t="shared" si="24"/>
        <v/>
      </c>
      <c r="B196" s="30" t="str">
        <f t="shared" si="18"/>
        <v/>
      </c>
      <c r="C196" s="25">
        <f>IF(B196&gt;$E$8,0,IF(B196="","",VLOOKUP(YEAR(B196),S.M.M.L.V.!$A$2:$B$100,2,FALSE)))</f>
        <v>0</v>
      </c>
      <c r="D196" s="41" t="str">
        <f t="shared" si="20"/>
        <v/>
      </c>
      <c r="E196" s="42" t="str">
        <f t="shared" si="19"/>
        <v/>
      </c>
      <c r="F196" s="98" t="str">
        <f>IF(B196="","",IF($I$8=1,VLOOKUP(YEAR(B196),'% Aportes Salud - Pensión'!$A$3:$E$100,4,FALSE),VLOOKUP(YEAR(B196),'% Aportes Salud - Pensión'!$A$3:$E$100,5,FALSE)))</f>
        <v/>
      </c>
      <c r="G196" s="42" t="str">
        <f t="shared" si="21"/>
        <v/>
      </c>
      <c r="H196" s="42" t="str">
        <f t="shared" si="25"/>
        <v/>
      </c>
      <c r="I196" s="44" t="str">
        <f t="shared" si="22"/>
        <v/>
      </c>
      <c r="J196" s="43" t="str">
        <f>IF(B196="","",LOOKUP(B196,'Interes Mora'!$A$3:$E$700))</f>
        <v/>
      </c>
      <c r="K196" s="45" t="str">
        <f t="shared" si="23"/>
        <v/>
      </c>
      <c r="L196" s="45" t="str">
        <f t="shared" si="26"/>
        <v/>
      </c>
    </row>
    <row r="197" spans="1:12" hidden="1" x14ac:dyDescent="0.25">
      <c r="A197" s="40" t="str">
        <f t="shared" si="24"/>
        <v/>
      </c>
      <c r="B197" s="30" t="str">
        <f t="shared" si="18"/>
        <v/>
      </c>
      <c r="C197" s="25">
        <f>IF(B197&gt;$E$8,0,IF(B197="","",VLOOKUP(YEAR(B197),S.M.M.L.V.!$A$2:$B$100,2,FALSE)))</f>
        <v>0</v>
      </c>
      <c r="D197" s="41" t="str">
        <f t="shared" si="20"/>
        <v/>
      </c>
      <c r="E197" s="42" t="str">
        <f t="shared" si="19"/>
        <v/>
      </c>
      <c r="F197" s="98" t="str">
        <f>IF(B197="","",IF($I$8=1,VLOOKUP(YEAR(B197),'% Aportes Salud - Pensión'!$A$3:$E$100,4,FALSE),VLOOKUP(YEAR(B197),'% Aportes Salud - Pensión'!$A$3:$E$100,5,FALSE)))</f>
        <v/>
      </c>
      <c r="G197" s="42" t="str">
        <f t="shared" si="21"/>
        <v/>
      </c>
      <c r="H197" s="42" t="str">
        <f t="shared" si="25"/>
        <v/>
      </c>
      <c r="I197" s="44" t="str">
        <f t="shared" si="22"/>
        <v/>
      </c>
      <c r="J197" s="43" t="str">
        <f>IF(B197="","",LOOKUP(B197,'Interes Mora'!$A$3:$E$700))</f>
        <v/>
      </c>
      <c r="K197" s="45" t="str">
        <f t="shared" si="23"/>
        <v/>
      </c>
      <c r="L197" s="45" t="str">
        <f t="shared" si="26"/>
        <v/>
      </c>
    </row>
    <row r="198" spans="1:12" hidden="1" x14ac:dyDescent="0.25">
      <c r="A198" s="40" t="str">
        <f t="shared" si="24"/>
        <v/>
      </c>
      <c r="B198" s="30" t="str">
        <f t="shared" si="18"/>
        <v/>
      </c>
      <c r="C198" s="25">
        <f>IF(B198&gt;$E$8,0,IF(B198="","",VLOOKUP(YEAR(B198),S.M.M.L.V.!$A$2:$B$100,2,FALSE)))</f>
        <v>0</v>
      </c>
      <c r="D198" s="41" t="str">
        <f t="shared" si="20"/>
        <v/>
      </c>
      <c r="E198" s="42" t="str">
        <f t="shared" si="19"/>
        <v/>
      </c>
      <c r="F198" s="98" t="str">
        <f>IF(B198="","",IF($I$8=1,VLOOKUP(YEAR(B198),'% Aportes Salud - Pensión'!$A$3:$E$100,4,FALSE),VLOOKUP(YEAR(B198),'% Aportes Salud - Pensión'!$A$3:$E$100,5,FALSE)))</f>
        <v/>
      </c>
      <c r="G198" s="42" t="str">
        <f t="shared" si="21"/>
        <v/>
      </c>
      <c r="H198" s="42" t="str">
        <f t="shared" si="25"/>
        <v/>
      </c>
      <c r="I198" s="44" t="str">
        <f t="shared" si="22"/>
        <v/>
      </c>
      <c r="J198" s="43" t="str">
        <f>IF(B198="","",LOOKUP(B198,'Interes Mora'!$A$3:$E$700))</f>
        <v/>
      </c>
      <c r="K198" s="45" t="str">
        <f t="shared" si="23"/>
        <v/>
      </c>
      <c r="L198" s="45" t="str">
        <f t="shared" si="26"/>
        <v/>
      </c>
    </row>
    <row r="199" spans="1:12" hidden="1" x14ac:dyDescent="0.25">
      <c r="A199" s="40" t="str">
        <f t="shared" si="24"/>
        <v/>
      </c>
      <c r="B199" s="30" t="str">
        <f t="shared" si="18"/>
        <v/>
      </c>
      <c r="C199" s="25">
        <f>IF(B199&gt;$E$8,0,IF(B199="","",VLOOKUP(YEAR(B199),S.M.M.L.V.!$A$2:$B$100,2,FALSE)))</f>
        <v>0</v>
      </c>
      <c r="D199" s="41" t="str">
        <f t="shared" si="20"/>
        <v/>
      </c>
      <c r="E199" s="42" t="str">
        <f t="shared" si="19"/>
        <v/>
      </c>
      <c r="F199" s="98" t="str">
        <f>IF(B199="","",IF($I$8=1,VLOOKUP(YEAR(B199),'% Aportes Salud - Pensión'!$A$3:$E$100,4,FALSE),VLOOKUP(YEAR(B199),'% Aportes Salud - Pensión'!$A$3:$E$100,5,FALSE)))</f>
        <v/>
      </c>
      <c r="G199" s="42" t="str">
        <f t="shared" si="21"/>
        <v/>
      </c>
      <c r="H199" s="42" t="str">
        <f t="shared" si="25"/>
        <v/>
      </c>
      <c r="I199" s="44" t="str">
        <f t="shared" si="22"/>
        <v/>
      </c>
      <c r="J199" s="43" t="str">
        <f>IF(B199="","",LOOKUP(B199,'Interes Mora'!$A$3:$E$700))</f>
        <v/>
      </c>
      <c r="K199" s="45" t="str">
        <f t="shared" si="23"/>
        <v/>
      </c>
      <c r="L199" s="45" t="str">
        <f t="shared" si="26"/>
        <v/>
      </c>
    </row>
    <row r="200" spans="1:12" hidden="1" x14ac:dyDescent="0.25">
      <c r="A200" s="40" t="str">
        <f t="shared" si="24"/>
        <v/>
      </c>
      <c r="B200" s="30" t="str">
        <f t="shared" si="18"/>
        <v/>
      </c>
      <c r="C200" s="25">
        <f>IF(B200&gt;$E$8,0,IF(B200="","",VLOOKUP(YEAR(B200),S.M.M.L.V.!$A$2:$B$100,2,FALSE)))</f>
        <v>0</v>
      </c>
      <c r="D200" s="41" t="str">
        <f t="shared" si="20"/>
        <v/>
      </c>
      <c r="E200" s="42" t="str">
        <f t="shared" si="19"/>
        <v/>
      </c>
      <c r="F200" s="98" t="str">
        <f>IF(B200="","",IF($I$8=1,VLOOKUP(YEAR(B200),'% Aportes Salud - Pensión'!$A$3:$E$100,4,FALSE),VLOOKUP(YEAR(B200),'% Aportes Salud - Pensión'!$A$3:$E$100,5,FALSE)))</f>
        <v/>
      </c>
      <c r="G200" s="42" t="str">
        <f t="shared" si="21"/>
        <v/>
      </c>
      <c r="H200" s="42" t="str">
        <f t="shared" si="25"/>
        <v/>
      </c>
      <c r="I200" s="44" t="str">
        <f t="shared" si="22"/>
        <v/>
      </c>
      <c r="J200" s="43" t="str">
        <f>IF(B200="","",LOOKUP(B200,'Interes Mora'!$A$3:$E$700))</f>
        <v/>
      </c>
      <c r="K200" s="45" t="str">
        <f t="shared" si="23"/>
        <v/>
      </c>
      <c r="L200" s="45" t="str">
        <f t="shared" si="26"/>
        <v/>
      </c>
    </row>
    <row r="201" spans="1:12" hidden="1" x14ac:dyDescent="0.25">
      <c r="A201" s="40" t="str">
        <f t="shared" si="24"/>
        <v/>
      </c>
      <c r="B201" s="30" t="str">
        <f t="shared" si="18"/>
        <v/>
      </c>
      <c r="C201" s="25">
        <f>IF(B201&gt;$E$8,0,IF(B201="","",VLOOKUP(YEAR(B201),S.M.M.L.V.!$A$2:$B$100,2,FALSE)))</f>
        <v>0</v>
      </c>
      <c r="D201" s="41" t="str">
        <f t="shared" si="20"/>
        <v/>
      </c>
      <c r="E201" s="42" t="str">
        <f t="shared" si="19"/>
        <v/>
      </c>
      <c r="F201" s="98" t="str">
        <f>IF(B201="","",IF($I$8=1,VLOOKUP(YEAR(B201),'% Aportes Salud - Pensión'!$A$3:$E$100,4,FALSE),VLOOKUP(YEAR(B201),'% Aportes Salud - Pensión'!$A$3:$E$100,5,FALSE)))</f>
        <v/>
      </c>
      <c r="G201" s="42" t="str">
        <f t="shared" si="21"/>
        <v/>
      </c>
      <c r="H201" s="42" t="str">
        <f t="shared" si="25"/>
        <v/>
      </c>
      <c r="I201" s="44" t="str">
        <f t="shared" si="22"/>
        <v/>
      </c>
      <c r="J201" s="43" t="str">
        <f>IF(B201="","",LOOKUP(B201,'Interes Mora'!$A$3:$E$700))</f>
        <v/>
      </c>
      <c r="K201" s="45" t="str">
        <f t="shared" si="23"/>
        <v/>
      </c>
      <c r="L201" s="45" t="str">
        <f t="shared" si="26"/>
        <v/>
      </c>
    </row>
    <row r="202" spans="1:12" hidden="1" x14ac:dyDescent="0.25">
      <c r="A202" s="40" t="str">
        <f t="shared" si="24"/>
        <v/>
      </c>
      <c r="B202" s="30" t="str">
        <f t="shared" si="18"/>
        <v/>
      </c>
      <c r="C202" s="25">
        <f>IF(B202&gt;$E$8,0,IF(B202="","",VLOOKUP(YEAR(B202),S.M.M.L.V.!$A$2:$B$100,2,FALSE)))</f>
        <v>0</v>
      </c>
      <c r="D202" s="41" t="str">
        <f t="shared" si="20"/>
        <v/>
      </c>
      <c r="E202" s="42" t="str">
        <f t="shared" si="19"/>
        <v/>
      </c>
      <c r="F202" s="98" t="str">
        <f>IF(B202="","",IF($I$8=1,VLOOKUP(YEAR(B202),'% Aportes Salud - Pensión'!$A$3:$E$100,4,FALSE),VLOOKUP(YEAR(B202),'% Aportes Salud - Pensión'!$A$3:$E$100,5,FALSE)))</f>
        <v/>
      </c>
      <c r="G202" s="42" t="str">
        <f t="shared" si="21"/>
        <v/>
      </c>
      <c r="H202" s="42" t="str">
        <f t="shared" si="25"/>
        <v/>
      </c>
      <c r="I202" s="44" t="str">
        <f t="shared" si="22"/>
        <v/>
      </c>
      <c r="J202" s="43" t="str">
        <f>IF(B202="","",LOOKUP(B202,'Interes Mora'!$A$3:$E$700))</f>
        <v/>
      </c>
      <c r="K202" s="45" t="str">
        <f t="shared" si="23"/>
        <v/>
      </c>
      <c r="L202" s="45" t="str">
        <f t="shared" si="26"/>
        <v/>
      </c>
    </row>
    <row r="203" spans="1:12" hidden="1" x14ac:dyDescent="0.25">
      <c r="A203" s="40" t="str">
        <f t="shared" si="24"/>
        <v/>
      </c>
      <c r="B203" s="30" t="str">
        <f t="shared" si="18"/>
        <v/>
      </c>
      <c r="C203" s="25">
        <f>IF(B203&gt;$E$8,0,IF(B203="","",VLOOKUP(YEAR(B203),S.M.M.L.V.!$A$2:$B$100,2,FALSE)))</f>
        <v>0</v>
      </c>
      <c r="D203" s="41" t="str">
        <f t="shared" si="20"/>
        <v/>
      </c>
      <c r="E203" s="42" t="str">
        <f t="shared" si="19"/>
        <v/>
      </c>
      <c r="F203" s="98" t="str">
        <f>IF(B203="","",IF($I$8=1,VLOOKUP(YEAR(B203),'% Aportes Salud - Pensión'!$A$3:$E$100,4,FALSE),VLOOKUP(YEAR(B203),'% Aportes Salud - Pensión'!$A$3:$E$100,5,FALSE)))</f>
        <v/>
      </c>
      <c r="G203" s="42" t="str">
        <f t="shared" si="21"/>
        <v/>
      </c>
      <c r="H203" s="42" t="str">
        <f t="shared" si="25"/>
        <v/>
      </c>
      <c r="I203" s="44" t="str">
        <f t="shared" si="22"/>
        <v/>
      </c>
      <c r="J203" s="43" t="str">
        <f>IF(B203="","",LOOKUP(B203,'Interes Mora'!$A$3:$E$700))</f>
        <v/>
      </c>
      <c r="K203" s="45" t="str">
        <f t="shared" si="23"/>
        <v/>
      </c>
      <c r="L203" s="45" t="str">
        <f t="shared" si="26"/>
        <v/>
      </c>
    </row>
    <row r="204" spans="1:12" hidden="1" x14ac:dyDescent="0.25">
      <c r="A204" s="40" t="str">
        <f t="shared" si="24"/>
        <v/>
      </c>
      <c r="B204" s="30" t="str">
        <f t="shared" si="18"/>
        <v/>
      </c>
      <c r="C204" s="25">
        <f>IF(B204&gt;$E$8,0,IF(B204="","",VLOOKUP(YEAR(B204),S.M.M.L.V.!$A$2:$B$100,2,FALSE)))</f>
        <v>0</v>
      </c>
      <c r="D204" s="41" t="str">
        <f t="shared" si="20"/>
        <v/>
      </c>
      <c r="E204" s="42" t="str">
        <f t="shared" si="19"/>
        <v/>
      </c>
      <c r="F204" s="98" t="str">
        <f>IF(B204="","",IF($I$8=1,VLOOKUP(YEAR(B204),'% Aportes Salud - Pensión'!$A$3:$E$100,4,FALSE),VLOOKUP(YEAR(B204),'% Aportes Salud - Pensión'!$A$3:$E$100,5,FALSE)))</f>
        <v/>
      </c>
      <c r="G204" s="42" t="str">
        <f t="shared" si="21"/>
        <v/>
      </c>
      <c r="H204" s="42" t="str">
        <f t="shared" si="25"/>
        <v/>
      </c>
      <c r="I204" s="44" t="str">
        <f t="shared" si="22"/>
        <v/>
      </c>
      <c r="J204" s="43" t="str">
        <f>IF(B204="","",LOOKUP(B204,'Interes Mora'!$A$3:$E$700))</f>
        <v/>
      </c>
      <c r="K204" s="45" t="str">
        <f t="shared" si="23"/>
        <v/>
      </c>
      <c r="L204" s="45" t="str">
        <f t="shared" si="26"/>
        <v/>
      </c>
    </row>
    <row r="205" spans="1:12" hidden="1" x14ac:dyDescent="0.25">
      <c r="A205" s="40" t="str">
        <f t="shared" si="24"/>
        <v/>
      </c>
      <c r="B205" s="30" t="str">
        <f t="shared" si="18"/>
        <v/>
      </c>
      <c r="C205" s="25">
        <f>IF(B205&gt;$E$8,0,IF(B205="","",VLOOKUP(YEAR(B205),S.M.M.L.V.!$A$2:$B$100,2,FALSE)))</f>
        <v>0</v>
      </c>
      <c r="D205" s="41" t="str">
        <f t="shared" si="20"/>
        <v/>
      </c>
      <c r="E205" s="42" t="str">
        <f t="shared" si="19"/>
        <v/>
      </c>
      <c r="F205" s="98" t="str">
        <f>IF(B205="","",IF($I$8=1,VLOOKUP(YEAR(B205),'% Aportes Salud - Pensión'!$A$3:$E$100,4,FALSE),VLOOKUP(YEAR(B205),'% Aportes Salud - Pensión'!$A$3:$E$100,5,FALSE)))</f>
        <v/>
      </c>
      <c r="G205" s="42" t="str">
        <f t="shared" si="21"/>
        <v/>
      </c>
      <c r="H205" s="42" t="str">
        <f t="shared" si="25"/>
        <v/>
      </c>
      <c r="I205" s="44" t="str">
        <f t="shared" si="22"/>
        <v/>
      </c>
      <c r="J205" s="43" t="str">
        <f>IF(B205="","",LOOKUP(B205,'Interes Mora'!$A$3:$E$700))</f>
        <v/>
      </c>
      <c r="K205" s="45" t="str">
        <f t="shared" si="23"/>
        <v/>
      </c>
      <c r="L205" s="45" t="str">
        <f t="shared" si="26"/>
        <v/>
      </c>
    </row>
    <row r="206" spans="1:12" hidden="1" x14ac:dyDescent="0.25">
      <c r="A206" s="40" t="str">
        <f t="shared" si="24"/>
        <v/>
      </c>
      <c r="B206" s="30" t="str">
        <f t="shared" ref="B206:B269" si="27">IF(A206="","",IF(EOMONTH(A206,0)&gt;=$L$8,$L$8,EOMONTH(A206,0)))</f>
        <v/>
      </c>
      <c r="C206" s="25">
        <f>IF(B206&gt;$E$8,0,IF(B206="","",VLOOKUP(YEAR(B206),S.M.M.L.V.!$A$2:$B$100,2,FALSE)))</f>
        <v>0</v>
      </c>
      <c r="D206" s="41" t="str">
        <f t="shared" si="20"/>
        <v/>
      </c>
      <c r="E206" s="42" t="str">
        <f t="shared" ref="E206:E269" si="28">IF(B206="","",+D206*C206/30)</f>
        <v/>
      </c>
      <c r="F206" s="98" t="str">
        <f>IF(B206="","",IF($I$8=1,VLOOKUP(YEAR(B206),'% Aportes Salud - Pensión'!$A$3:$E$100,4,FALSE),VLOOKUP(YEAR(B206),'% Aportes Salud - Pensión'!$A$3:$E$100,5,FALSE)))</f>
        <v/>
      </c>
      <c r="G206" s="42" t="str">
        <f t="shared" si="21"/>
        <v/>
      </c>
      <c r="H206" s="42" t="str">
        <f t="shared" si="25"/>
        <v/>
      </c>
      <c r="I206" s="44" t="str">
        <f t="shared" si="22"/>
        <v/>
      </c>
      <c r="J206" s="43" t="str">
        <f>IF(B206="","",LOOKUP(B206,'Interes Mora'!$A$3:$E$700))</f>
        <v/>
      </c>
      <c r="K206" s="45" t="str">
        <f t="shared" si="23"/>
        <v/>
      </c>
      <c r="L206" s="45" t="str">
        <f t="shared" si="26"/>
        <v/>
      </c>
    </row>
    <row r="207" spans="1:12" hidden="1" x14ac:dyDescent="0.25">
      <c r="A207" s="40" t="str">
        <f t="shared" si="24"/>
        <v/>
      </c>
      <c r="B207" s="30" t="str">
        <f t="shared" si="27"/>
        <v/>
      </c>
      <c r="C207" s="25">
        <f>IF(B207&gt;$E$8,0,IF(B207="","",VLOOKUP(YEAR(B207),S.M.M.L.V.!$A$2:$B$100,2,FALSE)))</f>
        <v>0</v>
      </c>
      <c r="D207" s="41" t="str">
        <f t="shared" ref="D207:D270" si="29">IF(B207="","",IF(C207=0,0,IF(YEAR(B207)&lt;1995,(+B207-A207+1),(ROUND(DAYS360((EOMONTH(A207,-1)+1),(IF(EOMONTH(B207,0)=B207,EOMONTH(B207,0),EOMONTH(B207,-1))))/30,0)*30+(IF(EOMONTH(B207,0)=B207,0,DAY(B207))-DAY(A207)))+1)))</f>
        <v/>
      </c>
      <c r="E207" s="42" t="str">
        <f t="shared" si="28"/>
        <v/>
      </c>
      <c r="F207" s="98" t="str">
        <f>IF(B207="","",IF($I$8=1,VLOOKUP(YEAR(B207),'% Aportes Salud - Pensión'!$A$3:$E$100,4,FALSE),VLOOKUP(YEAR(B207),'% Aportes Salud - Pensión'!$A$3:$E$100,5,FALSE)))</f>
        <v/>
      </c>
      <c r="G207" s="42" t="str">
        <f t="shared" ref="G207:G270" si="30">IF(B207="","",+E207*F207)</f>
        <v/>
      </c>
      <c r="H207" s="42" t="str">
        <f t="shared" si="25"/>
        <v/>
      </c>
      <c r="I207" s="44" t="str">
        <f t="shared" ref="I207:I270" si="31">IF(B207="","",+B207-A207+1)</f>
        <v/>
      </c>
      <c r="J207" s="43" t="str">
        <f>IF(B207="","",LOOKUP(B207,'Interes Mora'!$A$3:$E$700))</f>
        <v/>
      </c>
      <c r="K207" s="45" t="str">
        <f t="shared" ref="K207:K270" si="32">IF(B207="","",+H207*J207*I207/30)</f>
        <v/>
      </c>
      <c r="L207" s="45" t="str">
        <f t="shared" si="26"/>
        <v/>
      </c>
    </row>
    <row r="208" spans="1:12" hidden="1" x14ac:dyDescent="0.25">
      <c r="A208" s="40" t="str">
        <f t="shared" ref="A208:A271" si="33">IF(B207&lt;$L$8,B207+1,"")</f>
        <v/>
      </c>
      <c r="B208" s="30" t="str">
        <f t="shared" si="27"/>
        <v/>
      </c>
      <c r="C208" s="25">
        <f>IF(B208&gt;$E$8,0,IF(B208="","",VLOOKUP(YEAR(B208),S.M.M.L.V.!$A$2:$B$100,2,FALSE)))</f>
        <v>0</v>
      </c>
      <c r="D208" s="41" t="str">
        <f t="shared" si="29"/>
        <v/>
      </c>
      <c r="E208" s="42" t="str">
        <f t="shared" si="28"/>
        <v/>
      </c>
      <c r="F208" s="98" t="str">
        <f>IF(B208="","",IF($I$8=1,VLOOKUP(YEAR(B208),'% Aportes Salud - Pensión'!$A$3:$E$100,4,FALSE),VLOOKUP(YEAR(B208),'% Aportes Salud - Pensión'!$A$3:$E$100,5,FALSE)))</f>
        <v/>
      </c>
      <c r="G208" s="42" t="str">
        <f t="shared" si="30"/>
        <v/>
      </c>
      <c r="H208" s="42" t="str">
        <f t="shared" ref="H208:H271" si="34">IF(B208="","",+G208+H207)</f>
        <v/>
      </c>
      <c r="I208" s="44" t="str">
        <f t="shared" si="31"/>
        <v/>
      </c>
      <c r="J208" s="43" t="str">
        <f>IF(B208="","",LOOKUP(B208,'Interes Mora'!$A$3:$E$700))</f>
        <v/>
      </c>
      <c r="K208" s="45" t="str">
        <f t="shared" si="32"/>
        <v/>
      </c>
      <c r="L208" s="45" t="str">
        <f t="shared" ref="L208:L271" si="35">IF(B208="","",+L207+K208)</f>
        <v/>
      </c>
    </row>
    <row r="209" spans="1:12" hidden="1" x14ac:dyDescent="0.25">
      <c r="A209" s="40" t="str">
        <f t="shared" si="33"/>
        <v/>
      </c>
      <c r="B209" s="30" t="str">
        <f t="shared" si="27"/>
        <v/>
      </c>
      <c r="C209" s="25">
        <f>IF(B209&gt;$E$8,0,IF(B209="","",VLOOKUP(YEAR(B209),S.M.M.L.V.!$A$2:$B$100,2,FALSE)))</f>
        <v>0</v>
      </c>
      <c r="D209" s="41" t="str">
        <f t="shared" si="29"/>
        <v/>
      </c>
      <c r="E209" s="42" t="str">
        <f t="shared" si="28"/>
        <v/>
      </c>
      <c r="F209" s="98" t="str">
        <f>IF(B209="","",IF($I$8=1,VLOOKUP(YEAR(B209),'% Aportes Salud - Pensión'!$A$3:$E$100,4,FALSE),VLOOKUP(YEAR(B209),'% Aportes Salud - Pensión'!$A$3:$E$100,5,FALSE)))</f>
        <v/>
      </c>
      <c r="G209" s="42" t="str">
        <f t="shared" si="30"/>
        <v/>
      </c>
      <c r="H209" s="42" t="str">
        <f t="shared" si="34"/>
        <v/>
      </c>
      <c r="I209" s="44" t="str">
        <f t="shared" si="31"/>
        <v/>
      </c>
      <c r="J209" s="43" t="str">
        <f>IF(B209="","",LOOKUP(B209,'Interes Mora'!$A$3:$E$700))</f>
        <v/>
      </c>
      <c r="K209" s="45" t="str">
        <f t="shared" si="32"/>
        <v/>
      </c>
      <c r="L209" s="45" t="str">
        <f t="shared" si="35"/>
        <v/>
      </c>
    </row>
    <row r="210" spans="1:12" hidden="1" x14ac:dyDescent="0.25">
      <c r="A210" s="40" t="str">
        <f t="shared" si="33"/>
        <v/>
      </c>
      <c r="B210" s="30" t="str">
        <f t="shared" si="27"/>
        <v/>
      </c>
      <c r="C210" s="25">
        <f>IF(B210&gt;$E$8,0,IF(B210="","",VLOOKUP(YEAR(B210),S.M.M.L.V.!$A$2:$B$100,2,FALSE)))</f>
        <v>0</v>
      </c>
      <c r="D210" s="41" t="str">
        <f t="shared" si="29"/>
        <v/>
      </c>
      <c r="E210" s="42" t="str">
        <f t="shared" si="28"/>
        <v/>
      </c>
      <c r="F210" s="98" t="str">
        <f>IF(B210="","",IF($I$8=1,VLOOKUP(YEAR(B210),'% Aportes Salud - Pensión'!$A$3:$E$100,4,FALSE),VLOOKUP(YEAR(B210),'% Aportes Salud - Pensión'!$A$3:$E$100,5,FALSE)))</f>
        <v/>
      </c>
      <c r="G210" s="42" t="str">
        <f t="shared" si="30"/>
        <v/>
      </c>
      <c r="H210" s="42" t="str">
        <f t="shared" si="34"/>
        <v/>
      </c>
      <c r="I210" s="44" t="str">
        <f t="shared" si="31"/>
        <v/>
      </c>
      <c r="J210" s="43" t="str">
        <f>IF(B210="","",LOOKUP(B210,'Interes Mora'!$A$3:$E$700))</f>
        <v/>
      </c>
      <c r="K210" s="45" t="str">
        <f t="shared" si="32"/>
        <v/>
      </c>
      <c r="L210" s="45" t="str">
        <f t="shared" si="35"/>
        <v/>
      </c>
    </row>
    <row r="211" spans="1:12" hidden="1" x14ac:dyDescent="0.25">
      <c r="A211" s="40" t="str">
        <f t="shared" si="33"/>
        <v/>
      </c>
      <c r="B211" s="30" t="str">
        <f t="shared" si="27"/>
        <v/>
      </c>
      <c r="C211" s="25">
        <f>IF(B211&gt;$E$8,0,IF(B211="","",VLOOKUP(YEAR(B211),S.M.M.L.V.!$A$2:$B$100,2,FALSE)))</f>
        <v>0</v>
      </c>
      <c r="D211" s="41" t="str">
        <f t="shared" si="29"/>
        <v/>
      </c>
      <c r="E211" s="42" t="str">
        <f t="shared" si="28"/>
        <v/>
      </c>
      <c r="F211" s="98" t="str">
        <f>IF(B211="","",IF($I$8=1,VLOOKUP(YEAR(B211),'% Aportes Salud - Pensión'!$A$3:$E$100,4,FALSE),VLOOKUP(YEAR(B211),'% Aportes Salud - Pensión'!$A$3:$E$100,5,FALSE)))</f>
        <v/>
      </c>
      <c r="G211" s="42" t="str">
        <f t="shared" si="30"/>
        <v/>
      </c>
      <c r="H211" s="42" t="str">
        <f t="shared" si="34"/>
        <v/>
      </c>
      <c r="I211" s="44" t="str">
        <f t="shared" si="31"/>
        <v/>
      </c>
      <c r="J211" s="43" t="str">
        <f>IF(B211="","",LOOKUP(B211,'Interes Mora'!$A$3:$E$700))</f>
        <v/>
      </c>
      <c r="K211" s="45" t="str">
        <f t="shared" si="32"/>
        <v/>
      </c>
      <c r="L211" s="45" t="str">
        <f t="shared" si="35"/>
        <v/>
      </c>
    </row>
    <row r="212" spans="1:12" hidden="1" x14ac:dyDescent="0.25">
      <c r="A212" s="40" t="str">
        <f t="shared" si="33"/>
        <v/>
      </c>
      <c r="B212" s="30" t="str">
        <f t="shared" si="27"/>
        <v/>
      </c>
      <c r="C212" s="25">
        <f>IF(B212&gt;$E$8,0,IF(B212="","",VLOOKUP(YEAR(B212),S.M.M.L.V.!$A$2:$B$100,2,FALSE)))</f>
        <v>0</v>
      </c>
      <c r="D212" s="41" t="str">
        <f t="shared" si="29"/>
        <v/>
      </c>
      <c r="E212" s="42" t="str">
        <f t="shared" si="28"/>
        <v/>
      </c>
      <c r="F212" s="98" t="str">
        <f>IF(B212="","",IF($I$8=1,VLOOKUP(YEAR(B212),'% Aportes Salud - Pensión'!$A$3:$E$100,4,FALSE),VLOOKUP(YEAR(B212),'% Aportes Salud - Pensión'!$A$3:$E$100,5,FALSE)))</f>
        <v/>
      </c>
      <c r="G212" s="42" t="str">
        <f t="shared" si="30"/>
        <v/>
      </c>
      <c r="H212" s="42" t="str">
        <f t="shared" si="34"/>
        <v/>
      </c>
      <c r="I212" s="44" t="str">
        <f t="shared" si="31"/>
        <v/>
      </c>
      <c r="J212" s="43" t="str">
        <f>IF(B212="","",LOOKUP(B212,'Interes Mora'!$A$3:$E$700))</f>
        <v/>
      </c>
      <c r="K212" s="45" t="str">
        <f t="shared" si="32"/>
        <v/>
      </c>
      <c r="L212" s="45" t="str">
        <f t="shared" si="35"/>
        <v/>
      </c>
    </row>
    <row r="213" spans="1:12" hidden="1" x14ac:dyDescent="0.25">
      <c r="A213" s="40" t="str">
        <f t="shared" si="33"/>
        <v/>
      </c>
      <c r="B213" s="30" t="str">
        <f t="shared" si="27"/>
        <v/>
      </c>
      <c r="C213" s="25">
        <f>IF(B213&gt;$E$8,0,IF(B213="","",VLOOKUP(YEAR(B213),S.M.M.L.V.!$A$2:$B$100,2,FALSE)))</f>
        <v>0</v>
      </c>
      <c r="D213" s="41" t="str">
        <f t="shared" si="29"/>
        <v/>
      </c>
      <c r="E213" s="42" t="str">
        <f t="shared" si="28"/>
        <v/>
      </c>
      <c r="F213" s="98" t="str">
        <f>IF(B213="","",IF($I$8=1,VLOOKUP(YEAR(B213),'% Aportes Salud - Pensión'!$A$3:$E$100,4,FALSE),VLOOKUP(YEAR(B213),'% Aportes Salud - Pensión'!$A$3:$E$100,5,FALSE)))</f>
        <v/>
      </c>
      <c r="G213" s="42" t="str">
        <f t="shared" si="30"/>
        <v/>
      </c>
      <c r="H213" s="42" t="str">
        <f t="shared" si="34"/>
        <v/>
      </c>
      <c r="I213" s="44" t="str">
        <f t="shared" si="31"/>
        <v/>
      </c>
      <c r="J213" s="43" t="str">
        <f>IF(B213="","",LOOKUP(B213,'Interes Mora'!$A$3:$E$700))</f>
        <v/>
      </c>
      <c r="K213" s="45" t="str">
        <f t="shared" si="32"/>
        <v/>
      </c>
      <c r="L213" s="45" t="str">
        <f t="shared" si="35"/>
        <v/>
      </c>
    </row>
    <row r="214" spans="1:12" hidden="1" x14ac:dyDescent="0.25">
      <c r="A214" s="40" t="str">
        <f t="shared" si="33"/>
        <v/>
      </c>
      <c r="B214" s="30" t="str">
        <f t="shared" si="27"/>
        <v/>
      </c>
      <c r="C214" s="25">
        <f>IF(B214&gt;$E$8,0,IF(B214="","",VLOOKUP(YEAR(B214),S.M.M.L.V.!$A$2:$B$100,2,FALSE)))</f>
        <v>0</v>
      </c>
      <c r="D214" s="41" t="str">
        <f t="shared" si="29"/>
        <v/>
      </c>
      <c r="E214" s="42" t="str">
        <f t="shared" si="28"/>
        <v/>
      </c>
      <c r="F214" s="98" t="str">
        <f>IF(B214="","",IF($I$8=1,VLOOKUP(YEAR(B214),'% Aportes Salud - Pensión'!$A$3:$E$100,4,FALSE),VLOOKUP(YEAR(B214),'% Aportes Salud - Pensión'!$A$3:$E$100,5,FALSE)))</f>
        <v/>
      </c>
      <c r="G214" s="42" t="str">
        <f t="shared" si="30"/>
        <v/>
      </c>
      <c r="H214" s="42" t="str">
        <f t="shared" si="34"/>
        <v/>
      </c>
      <c r="I214" s="44" t="str">
        <f t="shared" si="31"/>
        <v/>
      </c>
      <c r="J214" s="43" t="str">
        <f>IF(B214="","",LOOKUP(B214,'Interes Mora'!$A$3:$E$700))</f>
        <v/>
      </c>
      <c r="K214" s="45" t="str">
        <f t="shared" si="32"/>
        <v/>
      </c>
      <c r="L214" s="45" t="str">
        <f t="shared" si="35"/>
        <v/>
      </c>
    </row>
    <row r="215" spans="1:12" hidden="1" x14ac:dyDescent="0.25">
      <c r="A215" s="40" t="str">
        <f t="shared" si="33"/>
        <v/>
      </c>
      <c r="B215" s="30" t="str">
        <f t="shared" si="27"/>
        <v/>
      </c>
      <c r="C215" s="25">
        <f>IF(B215&gt;$E$8,0,IF(B215="","",VLOOKUP(YEAR(B215),S.M.M.L.V.!$A$2:$B$100,2,FALSE)))</f>
        <v>0</v>
      </c>
      <c r="D215" s="41" t="str">
        <f t="shared" si="29"/>
        <v/>
      </c>
      <c r="E215" s="42" t="str">
        <f t="shared" si="28"/>
        <v/>
      </c>
      <c r="F215" s="98" t="str">
        <f>IF(B215="","",IF($I$8=1,VLOOKUP(YEAR(B215),'% Aportes Salud - Pensión'!$A$3:$E$100,4,FALSE),VLOOKUP(YEAR(B215),'% Aportes Salud - Pensión'!$A$3:$E$100,5,FALSE)))</f>
        <v/>
      </c>
      <c r="G215" s="42" t="str">
        <f t="shared" si="30"/>
        <v/>
      </c>
      <c r="H215" s="42" t="str">
        <f t="shared" si="34"/>
        <v/>
      </c>
      <c r="I215" s="44" t="str">
        <f t="shared" si="31"/>
        <v/>
      </c>
      <c r="J215" s="43" t="str">
        <f>IF(B215="","",LOOKUP(B215,'Interes Mora'!$A$3:$E$700))</f>
        <v/>
      </c>
      <c r="K215" s="45" t="str">
        <f t="shared" si="32"/>
        <v/>
      </c>
      <c r="L215" s="45" t="str">
        <f t="shared" si="35"/>
        <v/>
      </c>
    </row>
    <row r="216" spans="1:12" hidden="1" x14ac:dyDescent="0.25">
      <c r="A216" s="40" t="str">
        <f t="shared" si="33"/>
        <v/>
      </c>
      <c r="B216" s="30" t="str">
        <f t="shared" si="27"/>
        <v/>
      </c>
      <c r="C216" s="25">
        <f>IF(B216&gt;$E$8,0,IF(B216="","",VLOOKUP(YEAR(B216),S.M.M.L.V.!$A$2:$B$100,2,FALSE)))</f>
        <v>0</v>
      </c>
      <c r="D216" s="41" t="str">
        <f t="shared" si="29"/>
        <v/>
      </c>
      <c r="E216" s="42" t="str">
        <f t="shared" si="28"/>
        <v/>
      </c>
      <c r="F216" s="98" t="str">
        <f>IF(B216="","",IF($I$8=1,VLOOKUP(YEAR(B216),'% Aportes Salud - Pensión'!$A$3:$E$100,4,FALSE),VLOOKUP(YEAR(B216),'% Aportes Salud - Pensión'!$A$3:$E$100,5,FALSE)))</f>
        <v/>
      </c>
      <c r="G216" s="42" t="str">
        <f t="shared" si="30"/>
        <v/>
      </c>
      <c r="H216" s="42" t="str">
        <f t="shared" si="34"/>
        <v/>
      </c>
      <c r="I216" s="44" t="str">
        <f t="shared" si="31"/>
        <v/>
      </c>
      <c r="J216" s="43" t="str">
        <f>IF(B216="","",LOOKUP(B216,'Interes Mora'!$A$3:$E$700))</f>
        <v/>
      </c>
      <c r="K216" s="45" t="str">
        <f t="shared" si="32"/>
        <v/>
      </c>
      <c r="L216" s="45" t="str">
        <f t="shared" si="35"/>
        <v/>
      </c>
    </row>
    <row r="217" spans="1:12" hidden="1" x14ac:dyDescent="0.25">
      <c r="A217" s="40" t="str">
        <f t="shared" si="33"/>
        <v/>
      </c>
      <c r="B217" s="30" t="str">
        <f t="shared" si="27"/>
        <v/>
      </c>
      <c r="C217" s="25">
        <f>IF(B217&gt;$E$8,0,IF(B217="","",VLOOKUP(YEAR(B217),S.M.M.L.V.!$A$2:$B$100,2,FALSE)))</f>
        <v>0</v>
      </c>
      <c r="D217" s="41" t="str">
        <f t="shared" si="29"/>
        <v/>
      </c>
      <c r="E217" s="42" t="str">
        <f t="shared" si="28"/>
        <v/>
      </c>
      <c r="F217" s="98" t="str">
        <f>IF(B217="","",IF($I$8=1,VLOOKUP(YEAR(B217),'% Aportes Salud - Pensión'!$A$3:$E$100,4,FALSE),VLOOKUP(YEAR(B217),'% Aportes Salud - Pensión'!$A$3:$E$100,5,FALSE)))</f>
        <v/>
      </c>
      <c r="G217" s="42" t="str">
        <f t="shared" si="30"/>
        <v/>
      </c>
      <c r="H217" s="42" t="str">
        <f t="shared" si="34"/>
        <v/>
      </c>
      <c r="I217" s="44" t="str">
        <f t="shared" si="31"/>
        <v/>
      </c>
      <c r="J217" s="43" t="str">
        <f>IF(B217="","",LOOKUP(B217,'Interes Mora'!$A$3:$E$700))</f>
        <v/>
      </c>
      <c r="K217" s="45" t="str">
        <f t="shared" si="32"/>
        <v/>
      </c>
      <c r="L217" s="45" t="str">
        <f t="shared" si="35"/>
        <v/>
      </c>
    </row>
    <row r="218" spans="1:12" hidden="1" x14ac:dyDescent="0.25">
      <c r="A218" s="40" t="str">
        <f t="shared" si="33"/>
        <v/>
      </c>
      <c r="B218" s="30" t="str">
        <f t="shared" si="27"/>
        <v/>
      </c>
      <c r="C218" s="25">
        <f>IF(B218&gt;$E$8,0,IF(B218="","",VLOOKUP(YEAR(B218),S.M.M.L.V.!$A$2:$B$100,2,FALSE)))</f>
        <v>0</v>
      </c>
      <c r="D218" s="41" t="str">
        <f t="shared" si="29"/>
        <v/>
      </c>
      <c r="E218" s="42" t="str">
        <f t="shared" si="28"/>
        <v/>
      </c>
      <c r="F218" s="98" t="str">
        <f>IF(B218="","",IF($I$8=1,VLOOKUP(YEAR(B218),'% Aportes Salud - Pensión'!$A$3:$E$100,4,FALSE),VLOOKUP(YEAR(B218),'% Aportes Salud - Pensión'!$A$3:$E$100,5,FALSE)))</f>
        <v/>
      </c>
      <c r="G218" s="42" t="str">
        <f t="shared" si="30"/>
        <v/>
      </c>
      <c r="H218" s="42" t="str">
        <f t="shared" si="34"/>
        <v/>
      </c>
      <c r="I218" s="44" t="str">
        <f t="shared" si="31"/>
        <v/>
      </c>
      <c r="J218" s="43" t="str">
        <f>IF(B218="","",LOOKUP(B218,'Interes Mora'!$A$3:$E$700))</f>
        <v/>
      </c>
      <c r="K218" s="45" t="str">
        <f t="shared" si="32"/>
        <v/>
      </c>
      <c r="L218" s="45" t="str">
        <f t="shared" si="35"/>
        <v/>
      </c>
    </row>
    <row r="219" spans="1:12" hidden="1" x14ac:dyDescent="0.25">
      <c r="A219" s="40" t="str">
        <f t="shared" si="33"/>
        <v/>
      </c>
      <c r="B219" s="30" t="str">
        <f t="shared" si="27"/>
        <v/>
      </c>
      <c r="C219" s="25">
        <f>IF(B219&gt;$E$8,0,IF(B219="","",VLOOKUP(YEAR(B219),S.M.M.L.V.!$A$2:$B$100,2,FALSE)))</f>
        <v>0</v>
      </c>
      <c r="D219" s="41" t="str">
        <f t="shared" si="29"/>
        <v/>
      </c>
      <c r="E219" s="42" t="str">
        <f t="shared" si="28"/>
        <v/>
      </c>
      <c r="F219" s="98" t="str">
        <f>IF(B219="","",IF($I$8=1,VLOOKUP(YEAR(B219),'% Aportes Salud - Pensión'!$A$3:$E$100,4,FALSE),VLOOKUP(YEAR(B219),'% Aportes Salud - Pensión'!$A$3:$E$100,5,FALSE)))</f>
        <v/>
      </c>
      <c r="G219" s="42" t="str">
        <f t="shared" si="30"/>
        <v/>
      </c>
      <c r="H219" s="42" t="str">
        <f t="shared" si="34"/>
        <v/>
      </c>
      <c r="I219" s="44" t="str">
        <f t="shared" si="31"/>
        <v/>
      </c>
      <c r="J219" s="43" t="str">
        <f>IF(B219="","",LOOKUP(B219,'Interes Mora'!$A$3:$E$700))</f>
        <v/>
      </c>
      <c r="K219" s="45" t="str">
        <f t="shared" si="32"/>
        <v/>
      </c>
      <c r="L219" s="45" t="str">
        <f t="shared" si="35"/>
        <v/>
      </c>
    </row>
    <row r="220" spans="1:12" hidden="1" x14ac:dyDescent="0.25">
      <c r="A220" s="40" t="str">
        <f t="shared" si="33"/>
        <v/>
      </c>
      <c r="B220" s="30" t="str">
        <f t="shared" si="27"/>
        <v/>
      </c>
      <c r="C220" s="25">
        <f>IF(B220&gt;$E$8,0,IF(B220="","",VLOOKUP(YEAR(B220),S.M.M.L.V.!$A$2:$B$100,2,FALSE)))</f>
        <v>0</v>
      </c>
      <c r="D220" s="41" t="str">
        <f t="shared" si="29"/>
        <v/>
      </c>
      <c r="E220" s="42" t="str">
        <f t="shared" si="28"/>
        <v/>
      </c>
      <c r="F220" s="98" t="str">
        <f>IF(B220="","",IF($I$8=1,VLOOKUP(YEAR(B220),'% Aportes Salud - Pensión'!$A$3:$E$100,4,FALSE),VLOOKUP(YEAR(B220),'% Aportes Salud - Pensión'!$A$3:$E$100,5,FALSE)))</f>
        <v/>
      </c>
      <c r="G220" s="42" t="str">
        <f t="shared" si="30"/>
        <v/>
      </c>
      <c r="H220" s="42" t="str">
        <f t="shared" si="34"/>
        <v/>
      </c>
      <c r="I220" s="44" t="str">
        <f t="shared" si="31"/>
        <v/>
      </c>
      <c r="J220" s="43" t="str">
        <f>IF(B220="","",LOOKUP(B220,'Interes Mora'!$A$3:$E$700))</f>
        <v/>
      </c>
      <c r="K220" s="45" t="str">
        <f t="shared" si="32"/>
        <v/>
      </c>
      <c r="L220" s="45" t="str">
        <f t="shared" si="35"/>
        <v/>
      </c>
    </row>
    <row r="221" spans="1:12" hidden="1" x14ac:dyDescent="0.25">
      <c r="A221" s="40" t="str">
        <f t="shared" si="33"/>
        <v/>
      </c>
      <c r="B221" s="30" t="str">
        <f t="shared" si="27"/>
        <v/>
      </c>
      <c r="C221" s="25">
        <f>IF(B221&gt;$E$8,0,IF(B221="","",VLOOKUP(YEAR(B221),S.M.M.L.V.!$A$2:$B$100,2,FALSE)))</f>
        <v>0</v>
      </c>
      <c r="D221" s="41" t="str">
        <f t="shared" si="29"/>
        <v/>
      </c>
      <c r="E221" s="42" t="str">
        <f t="shared" si="28"/>
        <v/>
      </c>
      <c r="F221" s="98" t="str">
        <f>IF(B221="","",IF($I$8=1,VLOOKUP(YEAR(B221),'% Aportes Salud - Pensión'!$A$3:$E$100,4,FALSE),VLOOKUP(YEAR(B221),'% Aportes Salud - Pensión'!$A$3:$E$100,5,FALSE)))</f>
        <v/>
      </c>
      <c r="G221" s="42" t="str">
        <f t="shared" si="30"/>
        <v/>
      </c>
      <c r="H221" s="42" t="str">
        <f t="shared" si="34"/>
        <v/>
      </c>
      <c r="I221" s="44" t="str">
        <f t="shared" si="31"/>
        <v/>
      </c>
      <c r="J221" s="43" t="str">
        <f>IF(B221="","",LOOKUP(B221,'Interes Mora'!$A$3:$E$700))</f>
        <v/>
      </c>
      <c r="K221" s="45" t="str">
        <f t="shared" si="32"/>
        <v/>
      </c>
      <c r="L221" s="45" t="str">
        <f t="shared" si="35"/>
        <v/>
      </c>
    </row>
    <row r="222" spans="1:12" hidden="1" x14ac:dyDescent="0.25">
      <c r="A222" s="40" t="str">
        <f t="shared" si="33"/>
        <v/>
      </c>
      <c r="B222" s="30" t="str">
        <f t="shared" si="27"/>
        <v/>
      </c>
      <c r="C222" s="25">
        <f>IF(B222&gt;$E$8,0,IF(B222="","",VLOOKUP(YEAR(B222),S.M.M.L.V.!$A$2:$B$100,2,FALSE)))</f>
        <v>0</v>
      </c>
      <c r="D222" s="41" t="str">
        <f t="shared" si="29"/>
        <v/>
      </c>
      <c r="E222" s="42" t="str">
        <f t="shared" si="28"/>
        <v/>
      </c>
      <c r="F222" s="98" t="str">
        <f>IF(B222="","",IF($I$8=1,VLOOKUP(YEAR(B222),'% Aportes Salud - Pensión'!$A$3:$E$100,4,FALSE),VLOOKUP(YEAR(B222),'% Aportes Salud - Pensión'!$A$3:$E$100,5,FALSE)))</f>
        <v/>
      </c>
      <c r="G222" s="42" t="str">
        <f t="shared" si="30"/>
        <v/>
      </c>
      <c r="H222" s="42" t="str">
        <f t="shared" si="34"/>
        <v/>
      </c>
      <c r="I222" s="44" t="str">
        <f t="shared" si="31"/>
        <v/>
      </c>
      <c r="J222" s="43" t="str">
        <f>IF(B222="","",LOOKUP(B222,'Interes Mora'!$A$3:$E$700))</f>
        <v/>
      </c>
      <c r="K222" s="45" t="str">
        <f t="shared" si="32"/>
        <v/>
      </c>
      <c r="L222" s="45" t="str">
        <f t="shared" si="35"/>
        <v/>
      </c>
    </row>
    <row r="223" spans="1:12" hidden="1" x14ac:dyDescent="0.25">
      <c r="A223" s="40" t="str">
        <f t="shared" si="33"/>
        <v/>
      </c>
      <c r="B223" s="30" t="str">
        <f t="shared" si="27"/>
        <v/>
      </c>
      <c r="C223" s="25">
        <f>IF(B223&gt;$E$8,0,IF(B223="","",VLOOKUP(YEAR(B223),S.M.M.L.V.!$A$2:$B$100,2,FALSE)))</f>
        <v>0</v>
      </c>
      <c r="D223" s="41" t="str">
        <f t="shared" si="29"/>
        <v/>
      </c>
      <c r="E223" s="42" t="str">
        <f t="shared" si="28"/>
        <v/>
      </c>
      <c r="F223" s="98" t="str">
        <f>IF(B223="","",IF($I$8=1,VLOOKUP(YEAR(B223),'% Aportes Salud - Pensión'!$A$3:$E$100,4,FALSE),VLOOKUP(YEAR(B223),'% Aportes Salud - Pensión'!$A$3:$E$100,5,FALSE)))</f>
        <v/>
      </c>
      <c r="G223" s="42" t="str">
        <f t="shared" si="30"/>
        <v/>
      </c>
      <c r="H223" s="42" t="str">
        <f t="shared" si="34"/>
        <v/>
      </c>
      <c r="I223" s="44" t="str">
        <f t="shared" si="31"/>
        <v/>
      </c>
      <c r="J223" s="43" t="str">
        <f>IF(B223="","",LOOKUP(B223,'Interes Mora'!$A$3:$E$700))</f>
        <v/>
      </c>
      <c r="K223" s="45" t="str">
        <f t="shared" si="32"/>
        <v/>
      </c>
      <c r="L223" s="45" t="str">
        <f t="shared" si="35"/>
        <v/>
      </c>
    </row>
    <row r="224" spans="1:12" hidden="1" x14ac:dyDescent="0.25">
      <c r="A224" s="40" t="str">
        <f t="shared" si="33"/>
        <v/>
      </c>
      <c r="B224" s="30" t="str">
        <f t="shared" si="27"/>
        <v/>
      </c>
      <c r="C224" s="25">
        <f>IF(B224&gt;$E$8,0,IF(B224="","",VLOOKUP(YEAR(B224),S.M.M.L.V.!$A$2:$B$100,2,FALSE)))</f>
        <v>0</v>
      </c>
      <c r="D224" s="41" t="str">
        <f t="shared" si="29"/>
        <v/>
      </c>
      <c r="E224" s="42" t="str">
        <f t="shared" si="28"/>
        <v/>
      </c>
      <c r="F224" s="98" t="str">
        <f>IF(B224="","",IF($I$8=1,VLOOKUP(YEAR(B224),'% Aportes Salud - Pensión'!$A$3:$E$100,4,FALSE),VLOOKUP(YEAR(B224),'% Aportes Salud - Pensión'!$A$3:$E$100,5,FALSE)))</f>
        <v/>
      </c>
      <c r="G224" s="42" t="str">
        <f t="shared" si="30"/>
        <v/>
      </c>
      <c r="H224" s="42" t="str">
        <f t="shared" si="34"/>
        <v/>
      </c>
      <c r="I224" s="44" t="str">
        <f t="shared" si="31"/>
        <v/>
      </c>
      <c r="J224" s="43" t="str">
        <f>IF(B224="","",LOOKUP(B224,'Interes Mora'!$A$3:$E$700))</f>
        <v/>
      </c>
      <c r="K224" s="45" t="str">
        <f t="shared" si="32"/>
        <v/>
      </c>
      <c r="L224" s="45" t="str">
        <f t="shared" si="35"/>
        <v/>
      </c>
    </row>
    <row r="225" spans="1:12" hidden="1" x14ac:dyDescent="0.25">
      <c r="A225" s="40" t="str">
        <f t="shared" si="33"/>
        <v/>
      </c>
      <c r="B225" s="30" t="str">
        <f t="shared" si="27"/>
        <v/>
      </c>
      <c r="C225" s="25">
        <f>IF(B225&gt;$E$8,0,IF(B225="","",VLOOKUP(YEAR(B225),S.M.M.L.V.!$A$2:$B$100,2,FALSE)))</f>
        <v>0</v>
      </c>
      <c r="D225" s="41" t="str">
        <f t="shared" si="29"/>
        <v/>
      </c>
      <c r="E225" s="42" t="str">
        <f t="shared" si="28"/>
        <v/>
      </c>
      <c r="F225" s="98" t="str">
        <f>IF(B225="","",IF($I$8=1,VLOOKUP(YEAR(B225),'% Aportes Salud - Pensión'!$A$3:$E$100,4,FALSE),VLOOKUP(YEAR(B225),'% Aportes Salud - Pensión'!$A$3:$E$100,5,FALSE)))</f>
        <v/>
      </c>
      <c r="G225" s="42" t="str">
        <f t="shared" si="30"/>
        <v/>
      </c>
      <c r="H225" s="42" t="str">
        <f t="shared" si="34"/>
        <v/>
      </c>
      <c r="I225" s="44" t="str">
        <f t="shared" si="31"/>
        <v/>
      </c>
      <c r="J225" s="43" t="str">
        <f>IF(B225="","",LOOKUP(B225,'Interes Mora'!$A$3:$E$700))</f>
        <v/>
      </c>
      <c r="K225" s="45" t="str">
        <f t="shared" si="32"/>
        <v/>
      </c>
      <c r="L225" s="45" t="str">
        <f t="shared" si="35"/>
        <v/>
      </c>
    </row>
    <row r="226" spans="1:12" hidden="1" x14ac:dyDescent="0.25">
      <c r="A226" s="40" t="str">
        <f t="shared" si="33"/>
        <v/>
      </c>
      <c r="B226" s="30" t="str">
        <f t="shared" si="27"/>
        <v/>
      </c>
      <c r="C226" s="25">
        <f>IF(B226&gt;$E$8,0,IF(B226="","",VLOOKUP(YEAR(B226),S.M.M.L.V.!$A$2:$B$100,2,FALSE)))</f>
        <v>0</v>
      </c>
      <c r="D226" s="41" t="str">
        <f t="shared" si="29"/>
        <v/>
      </c>
      <c r="E226" s="42" t="str">
        <f t="shared" si="28"/>
        <v/>
      </c>
      <c r="F226" s="98" t="str">
        <f>IF(B226="","",IF($I$8=1,VLOOKUP(YEAR(B226),'% Aportes Salud - Pensión'!$A$3:$E$100,4,FALSE),VLOOKUP(YEAR(B226),'% Aportes Salud - Pensión'!$A$3:$E$100,5,FALSE)))</f>
        <v/>
      </c>
      <c r="G226" s="42" t="str">
        <f t="shared" si="30"/>
        <v/>
      </c>
      <c r="H226" s="42" t="str">
        <f t="shared" si="34"/>
        <v/>
      </c>
      <c r="I226" s="44" t="str">
        <f t="shared" si="31"/>
        <v/>
      </c>
      <c r="J226" s="43" t="str">
        <f>IF(B226="","",LOOKUP(B226,'Interes Mora'!$A$3:$E$700))</f>
        <v/>
      </c>
      <c r="K226" s="45" t="str">
        <f t="shared" si="32"/>
        <v/>
      </c>
      <c r="L226" s="45" t="str">
        <f t="shared" si="35"/>
        <v/>
      </c>
    </row>
    <row r="227" spans="1:12" hidden="1" x14ac:dyDescent="0.25">
      <c r="A227" s="40" t="str">
        <f t="shared" si="33"/>
        <v/>
      </c>
      <c r="B227" s="30" t="str">
        <f t="shared" si="27"/>
        <v/>
      </c>
      <c r="C227" s="25">
        <f>IF(B227&gt;$E$8,0,IF(B227="","",VLOOKUP(YEAR(B227),S.M.M.L.V.!$A$2:$B$100,2,FALSE)))</f>
        <v>0</v>
      </c>
      <c r="D227" s="41" t="str">
        <f t="shared" si="29"/>
        <v/>
      </c>
      <c r="E227" s="42" t="str">
        <f t="shared" si="28"/>
        <v/>
      </c>
      <c r="F227" s="98" t="str">
        <f>IF(B227="","",IF($I$8=1,VLOOKUP(YEAR(B227),'% Aportes Salud - Pensión'!$A$3:$E$100,4,FALSE),VLOOKUP(YEAR(B227),'% Aportes Salud - Pensión'!$A$3:$E$100,5,FALSE)))</f>
        <v/>
      </c>
      <c r="G227" s="42" t="str">
        <f t="shared" si="30"/>
        <v/>
      </c>
      <c r="H227" s="42" t="str">
        <f t="shared" si="34"/>
        <v/>
      </c>
      <c r="I227" s="44" t="str">
        <f t="shared" si="31"/>
        <v/>
      </c>
      <c r="J227" s="43" t="str">
        <f>IF(B227="","",LOOKUP(B227,'Interes Mora'!$A$3:$E$700))</f>
        <v/>
      </c>
      <c r="K227" s="45" t="str">
        <f t="shared" si="32"/>
        <v/>
      </c>
      <c r="L227" s="45" t="str">
        <f t="shared" si="35"/>
        <v/>
      </c>
    </row>
    <row r="228" spans="1:12" hidden="1" x14ac:dyDescent="0.25">
      <c r="A228" s="40" t="str">
        <f t="shared" si="33"/>
        <v/>
      </c>
      <c r="B228" s="30" t="str">
        <f t="shared" si="27"/>
        <v/>
      </c>
      <c r="C228" s="25">
        <f>IF(B228&gt;$E$8,0,IF(B228="","",VLOOKUP(YEAR(B228),S.M.M.L.V.!$A$2:$B$100,2,FALSE)))</f>
        <v>0</v>
      </c>
      <c r="D228" s="41" t="str">
        <f t="shared" si="29"/>
        <v/>
      </c>
      <c r="E228" s="42" t="str">
        <f t="shared" si="28"/>
        <v/>
      </c>
      <c r="F228" s="98" t="str">
        <f>IF(B228="","",IF($I$8=1,VLOOKUP(YEAR(B228),'% Aportes Salud - Pensión'!$A$3:$E$100,4,FALSE),VLOOKUP(YEAR(B228),'% Aportes Salud - Pensión'!$A$3:$E$100,5,FALSE)))</f>
        <v/>
      </c>
      <c r="G228" s="42" t="str">
        <f t="shared" si="30"/>
        <v/>
      </c>
      <c r="H228" s="42" t="str">
        <f t="shared" si="34"/>
        <v/>
      </c>
      <c r="I228" s="44" t="str">
        <f t="shared" si="31"/>
        <v/>
      </c>
      <c r="J228" s="43" t="str">
        <f>IF(B228="","",LOOKUP(B228,'Interes Mora'!$A$3:$E$700))</f>
        <v/>
      </c>
      <c r="K228" s="45" t="str">
        <f t="shared" si="32"/>
        <v/>
      </c>
      <c r="L228" s="45" t="str">
        <f t="shared" si="35"/>
        <v/>
      </c>
    </row>
    <row r="229" spans="1:12" hidden="1" x14ac:dyDescent="0.25">
      <c r="A229" s="40" t="str">
        <f t="shared" si="33"/>
        <v/>
      </c>
      <c r="B229" s="30" t="str">
        <f t="shared" si="27"/>
        <v/>
      </c>
      <c r="C229" s="25">
        <f>IF(B229&gt;$E$8,0,IF(B229="","",VLOOKUP(YEAR(B229),S.M.M.L.V.!$A$2:$B$100,2,FALSE)))</f>
        <v>0</v>
      </c>
      <c r="D229" s="41" t="str">
        <f t="shared" si="29"/>
        <v/>
      </c>
      <c r="E229" s="42" t="str">
        <f t="shared" si="28"/>
        <v/>
      </c>
      <c r="F229" s="98" t="str">
        <f>IF(B229="","",IF($I$8=1,VLOOKUP(YEAR(B229),'% Aportes Salud - Pensión'!$A$3:$E$100,4,FALSE),VLOOKUP(YEAR(B229),'% Aportes Salud - Pensión'!$A$3:$E$100,5,FALSE)))</f>
        <v/>
      </c>
      <c r="G229" s="42" t="str">
        <f t="shared" si="30"/>
        <v/>
      </c>
      <c r="H229" s="42" t="str">
        <f t="shared" si="34"/>
        <v/>
      </c>
      <c r="I229" s="44" t="str">
        <f t="shared" si="31"/>
        <v/>
      </c>
      <c r="J229" s="43" t="str">
        <f>IF(B229="","",LOOKUP(B229,'Interes Mora'!$A$3:$E$700))</f>
        <v/>
      </c>
      <c r="K229" s="45" t="str">
        <f t="shared" si="32"/>
        <v/>
      </c>
      <c r="L229" s="45" t="str">
        <f t="shared" si="35"/>
        <v/>
      </c>
    </row>
    <row r="230" spans="1:12" hidden="1" x14ac:dyDescent="0.25">
      <c r="A230" s="40" t="str">
        <f t="shared" si="33"/>
        <v/>
      </c>
      <c r="B230" s="30" t="str">
        <f t="shared" si="27"/>
        <v/>
      </c>
      <c r="C230" s="25">
        <f>IF(B230&gt;$E$8,0,IF(B230="","",VLOOKUP(YEAR(B230),S.M.M.L.V.!$A$2:$B$100,2,FALSE)))</f>
        <v>0</v>
      </c>
      <c r="D230" s="41" t="str">
        <f t="shared" si="29"/>
        <v/>
      </c>
      <c r="E230" s="42" t="str">
        <f t="shared" si="28"/>
        <v/>
      </c>
      <c r="F230" s="98" t="str">
        <f>IF(B230="","",IF($I$8=1,VLOOKUP(YEAR(B230),'% Aportes Salud - Pensión'!$A$3:$E$100,4,FALSE),VLOOKUP(YEAR(B230),'% Aportes Salud - Pensión'!$A$3:$E$100,5,FALSE)))</f>
        <v/>
      </c>
      <c r="G230" s="42" t="str">
        <f t="shared" si="30"/>
        <v/>
      </c>
      <c r="H230" s="42" t="str">
        <f t="shared" si="34"/>
        <v/>
      </c>
      <c r="I230" s="44" t="str">
        <f t="shared" si="31"/>
        <v/>
      </c>
      <c r="J230" s="43" t="str">
        <f>IF(B230="","",LOOKUP(B230,'Interes Mora'!$A$3:$E$700))</f>
        <v/>
      </c>
      <c r="K230" s="45" t="str">
        <f t="shared" si="32"/>
        <v/>
      </c>
      <c r="L230" s="45" t="str">
        <f t="shared" si="35"/>
        <v/>
      </c>
    </row>
    <row r="231" spans="1:12" hidden="1" x14ac:dyDescent="0.25">
      <c r="A231" s="40" t="str">
        <f t="shared" si="33"/>
        <v/>
      </c>
      <c r="B231" s="30" t="str">
        <f t="shared" si="27"/>
        <v/>
      </c>
      <c r="C231" s="25">
        <f>IF(B231&gt;$E$8,0,IF(B231="","",VLOOKUP(YEAR(B231),S.M.M.L.V.!$A$2:$B$100,2,FALSE)))</f>
        <v>0</v>
      </c>
      <c r="D231" s="41" t="str">
        <f t="shared" si="29"/>
        <v/>
      </c>
      <c r="E231" s="42" t="str">
        <f t="shared" si="28"/>
        <v/>
      </c>
      <c r="F231" s="98" t="str">
        <f>IF(B231="","",IF($I$8=1,VLOOKUP(YEAR(B231),'% Aportes Salud - Pensión'!$A$3:$E$100,4,FALSE),VLOOKUP(YEAR(B231),'% Aportes Salud - Pensión'!$A$3:$E$100,5,FALSE)))</f>
        <v/>
      </c>
      <c r="G231" s="42" t="str">
        <f t="shared" si="30"/>
        <v/>
      </c>
      <c r="H231" s="42" t="str">
        <f t="shared" si="34"/>
        <v/>
      </c>
      <c r="I231" s="44" t="str">
        <f t="shared" si="31"/>
        <v/>
      </c>
      <c r="J231" s="43" t="str">
        <f>IF(B231="","",LOOKUP(B231,'Interes Mora'!$A$3:$E$700))</f>
        <v/>
      </c>
      <c r="K231" s="45" t="str">
        <f t="shared" si="32"/>
        <v/>
      </c>
      <c r="L231" s="45" t="str">
        <f t="shared" si="35"/>
        <v/>
      </c>
    </row>
    <row r="232" spans="1:12" hidden="1" x14ac:dyDescent="0.25">
      <c r="A232" s="40" t="str">
        <f t="shared" si="33"/>
        <v/>
      </c>
      <c r="B232" s="30" t="str">
        <f t="shared" si="27"/>
        <v/>
      </c>
      <c r="C232" s="25">
        <f>IF(B232&gt;$E$8,0,IF(B232="","",VLOOKUP(YEAR(B232),S.M.M.L.V.!$A$2:$B$100,2,FALSE)))</f>
        <v>0</v>
      </c>
      <c r="D232" s="41" t="str">
        <f t="shared" si="29"/>
        <v/>
      </c>
      <c r="E232" s="42" t="str">
        <f t="shared" si="28"/>
        <v/>
      </c>
      <c r="F232" s="98" t="str">
        <f>IF(B232="","",IF($I$8=1,VLOOKUP(YEAR(B232),'% Aportes Salud - Pensión'!$A$3:$E$100,4,FALSE),VLOOKUP(YEAR(B232),'% Aportes Salud - Pensión'!$A$3:$E$100,5,FALSE)))</f>
        <v/>
      </c>
      <c r="G232" s="42" t="str">
        <f t="shared" si="30"/>
        <v/>
      </c>
      <c r="H232" s="42" t="str">
        <f t="shared" si="34"/>
        <v/>
      </c>
      <c r="I232" s="44" t="str">
        <f t="shared" si="31"/>
        <v/>
      </c>
      <c r="J232" s="43" t="str">
        <f>IF(B232="","",LOOKUP(B232,'Interes Mora'!$A$3:$E$700))</f>
        <v/>
      </c>
      <c r="K232" s="45" t="str">
        <f t="shared" si="32"/>
        <v/>
      </c>
      <c r="L232" s="45" t="str">
        <f t="shared" si="35"/>
        <v/>
      </c>
    </row>
    <row r="233" spans="1:12" hidden="1" x14ac:dyDescent="0.25">
      <c r="A233" s="40" t="str">
        <f t="shared" si="33"/>
        <v/>
      </c>
      <c r="B233" s="30" t="str">
        <f t="shared" si="27"/>
        <v/>
      </c>
      <c r="C233" s="25">
        <f>IF(B233&gt;$E$8,0,IF(B233="","",VLOOKUP(YEAR(B233),S.M.M.L.V.!$A$2:$B$100,2,FALSE)))</f>
        <v>0</v>
      </c>
      <c r="D233" s="41" t="str">
        <f t="shared" si="29"/>
        <v/>
      </c>
      <c r="E233" s="42" t="str">
        <f t="shared" si="28"/>
        <v/>
      </c>
      <c r="F233" s="98" t="str">
        <f>IF(B233="","",IF($I$8=1,VLOOKUP(YEAR(B233),'% Aportes Salud - Pensión'!$A$3:$E$100,4,FALSE),VLOOKUP(YEAR(B233),'% Aportes Salud - Pensión'!$A$3:$E$100,5,FALSE)))</f>
        <v/>
      </c>
      <c r="G233" s="42" t="str">
        <f t="shared" si="30"/>
        <v/>
      </c>
      <c r="H233" s="42" t="str">
        <f t="shared" si="34"/>
        <v/>
      </c>
      <c r="I233" s="44" t="str">
        <f t="shared" si="31"/>
        <v/>
      </c>
      <c r="J233" s="43" t="str">
        <f>IF(B233="","",LOOKUP(B233,'Interes Mora'!$A$3:$E$700))</f>
        <v/>
      </c>
      <c r="K233" s="45" t="str">
        <f t="shared" si="32"/>
        <v/>
      </c>
      <c r="L233" s="45" t="str">
        <f t="shared" si="35"/>
        <v/>
      </c>
    </row>
    <row r="234" spans="1:12" hidden="1" x14ac:dyDescent="0.25">
      <c r="A234" s="40" t="str">
        <f t="shared" si="33"/>
        <v/>
      </c>
      <c r="B234" s="30" t="str">
        <f t="shared" si="27"/>
        <v/>
      </c>
      <c r="C234" s="25">
        <f>IF(B234&gt;$E$8,0,IF(B234="","",VLOOKUP(YEAR(B234),S.M.M.L.V.!$A$2:$B$100,2,FALSE)))</f>
        <v>0</v>
      </c>
      <c r="D234" s="41" t="str">
        <f t="shared" si="29"/>
        <v/>
      </c>
      <c r="E234" s="42" t="str">
        <f t="shared" si="28"/>
        <v/>
      </c>
      <c r="F234" s="98" t="str">
        <f>IF(B234="","",IF($I$8=1,VLOOKUP(YEAR(B234),'% Aportes Salud - Pensión'!$A$3:$E$100,4,FALSE),VLOOKUP(YEAR(B234),'% Aportes Salud - Pensión'!$A$3:$E$100,5,FALSE)))</f>
        <v/>
      </c>
      <c r="G234" s="42" t="str">
        <f t="shared" si="30"/>
        <v/>
      </c>
      <c r="H234" s="42" t="str">
        <f t="shared" si="34"/>
        <v/>
      </c>
      <c r="I234" s="44" t="str">
        <f t="shared" si="31"/>
        <v/>
      </c>
      <c r="J234" s="43" t="str">
        <f>IF(B234="","",LOOKUP(B234,'Interes Mora'!$A$3:$E$700))</f>
        <v/>
      </c>
      <c r="K234" s="45" t="str">
        <f t="shared" si="32"/>
        <v/>
      </c>
      <c r="L234" s="45" t="str">
        <f t="shared" si="35"/>
        <v/>
      </c>
    </row>
    <row r="235" spans="1:12" hidden="1" x14ac:dyDescent="0.25">
      <c r="A235" s="40" t="str">
        <f t="shared" si="33"/>
        <v/>
      </c>
      <c r="B235" s="30" t="str">
        <f t="shared" si="27"/>
        <v/>
      </c>
      <c r="C235" s="25">
        <f>IF(B235&gt;$E$8,0,IF(B235="","",VLOOKUP(YEAR(B235),S.M.M.L.V.!$A$2:$B$100,2,FALSE)))</f>
        <v>0</v>
      </c>
      <c r="D235" s="41" t="str">
        <f t="shared" si="29"/>
        <v/>
      </c>
      <c r="E235" s="42" t="str">
        <f t="shared" si="28"/>
        <v/>
      </c>
      <c r="F235" s="98" t="str">
        <f>IF(B235="","",IF($I$8=1,VLOOKUP(YEAR(B235),'% Aportes Salud - Pensión'!$A$3:$E$100,4,FALSE),VLOOKUP(YEAR(B235),'% Aportes Salud - Pensión'!$A$3:$E$100,5,FALSE)))</f>
        <v/>
      </c>
      <c r="G235" s="42" t="str">
        <f t="shared" si="30"/>
        <v/>
      </c>
      <c r="H235" s="42" t="str">
        <f t="shared" si="34"/>
        <v/>
      </c>
      <c r="I235" s="44" t="str">
        <f t="shared" si="31"/>
        <v/>
      </c>
      <c r="J235" s="43" t="str">
        <f>IF(B235="","",LOOKUP(B235,'Interes Mora'!$A$3:$E$700))</f>
        <v/>
      </c>
      <c r="K235" s="45" t="str">
        <f t="shared" si="32"/>
        <v/>
      </c>
      <c r="L235" s="45" t="str">
        <f t="shared" si="35"/>
        <v/>
      </c>
    </row>
    <row r="236" spans="1:12" hidden="1" x14ac:dyDescent="0.25">
      <c r="A236" s="40" t="str">
        <f t="shared" si="33"/>
        <v/>
      </c>
      <c r="B236" s="30" t="str">
        <f t="shared" si="27"/>
        <v/>
      </c>
      <c r="C236" s="25">
        <f>IF(B236&gt;$E$8,0,IF(B236="","",VLOOKUP(YEAR(B236),S.M.M.L.V.!$A$2:$B$100,2,FALSE)))</f>
        <v>0</v>
      </c>
      <c r="D236" s="41" t="str">
        <f t="shared" si="29"/>
        <v/>
      </c>
      <c r="E236" s="42" t="str">
        <f t="shared" si="28"/>
        <v/>
      </c>
      <c r="F236" s="98" t="str">
        <f>IF(B236="","",IF($I$8=1,VLOOKUP(YEAR(B236),'% Aportes Salud - Pensión'!$A$3:$E$100,4,FALSE),VLOOKUP(YEAR(B236),'% Aportes Salud - Pensión'!$A$3:$E$100,5,FALSE)))</f>
        <v/>
      </c>
      <c r="G236" s="42" t="str">
        <f t="shared" si="30"/>
        <v/>
      </c>
      <c r="H236" s="42" t="str">
        <f t="shared" si="34"/>
        <v/>
      </c>
      <c r="I236" s="44" t="str">
        <f t="shared" si="31"/>
        <v/>
      </c>
      <c r="J236" s="43" t="str">
        <f>IF(B236="","",LOOKUP(B236,'Interes Mora'!$A$3:$E$700))</f>
        <v/>
      </c>
      <c r="K236" s="45" t="str">
        <f t="shared" si="32"/>
        <v/>
      </c>
      <c r="L236" s="45" t="str">
        <f t="shared" si="35"/>
        <v/>
      </c>
    </row>
    <row r="237" spans="1:12" hidden="1" x14ac:dyDescent="0.25">
      <c r="A237" s="40" t="str">
        <f t="shared" si="33"/>
        <v/>
      </c>
      <c r="B237" s="30" t="str">
        <f t="shared" si="27"/>
        <v/>
      </c>
      <c r="C237" s="25">
        <f>IF(B237&gt;$E$8,0,IF(B237="","",VLOOKUP(YEAR(B237),S.M.M.L.V.!$A$2:$B$100,2,FALSE)))</f>
        <v>0</v>
      </c>
      <c r="D237" s="41" t="str">
        <f t="shared" si="29"/>
        <v/>
      </c>
      <c r="E237" s="42" t="str">
        <f t="shared" si="28"/>
        <v/>
      </c>
      <c r="F237" s="98" t="str">
        <f>IF(B237="","",IF($I$8=1,VLOOKUP(YEAR(B237),'% Aportes Salud - Pensión'!$A$3:$E$100,4,FALSE),VLOOKUP(YEAR(B237),'% Aportes Salud - Pensión'!$A$3:$E$100,5,FALSE)))</f>
        <v/>
      </c>
      <c r="G237" s="42" t="str">
        <f t="shared" si="30"/>
        <v/>
      </c>
      <c r="H237" s="42" t="str">
        <f t="shared" si="34"/>
        <v/>
      </c>
      <c r="I237" s="44" t="str">
        <f t="shared" si="31"/>
        <v/>
      </c>
      <c r="J237" s="43" t="str">
        <f>IF(B237="","",LOOKUP(B237,'Interes Mora'!$A$3:$E$700))</f>
        <v/>
      </c>
      <c r="K237" s="45" t="str">
        <f t="shared" si="32"/>
        <v/>
      </c>
      <c r="L237" s="45" t="str">
        <f t="shared" si="35"/>
        <v/>
      </c>
    </row>
    <row r="238" spans="1:12" hidden="1" x14ac:dyDescent="0.25">
      <c r="A238" s="40" t="str">
        <f t="shared" si="33"/>
        <v/>
      </c>
      <c r="B238" s="30" t="str">
        <f t="shared" si="27"/>
        <v/>
      </c>
      <c r="C238" s="25">
        <f>IF(B238&gt;$E$8,0,IF(B238="","",VLOOKUP(YEAR(B238),S.M.M.L.V.!$A$2:$B$100,2,FALSE)))</f>
        <v>0</v>
      </c>
      <c r="D238" s="41" t="str">
        <f t="shared" si="29"/>
        <v/>
      </c>
      <c r="E238" s="42" t="str">
        <f t="shared" si="28"/>
        <v/>
      </c>
      <c r="F238" s="98" t="str">
        <f>IF(B238="","",IF($I$8=1,VLOOKUP(YEAR(B238),'% Aportes Salud - Pensión'!$A$3:$E$100,4,FALSE),VLOOKUP(YEAR(B238),'% Aportes Salud - Pensión'!$A$3:$E$100,5,FALSE)))</f>
        <v/>
      </c>
      <c r="G238" s="42" t="str">
        <f t="shared" si="30"/>
        <v/>
      </c>
      <c r="H238" s="42" t="str">
        <f t="shared" si="34"/>
        <v/>
      </c>
      <c r="I238" s="44" t="str">
        <f t="shared" si="31"/>
        <v/>
      </c>
      <c r="J238" s="43" t="str">
        <f>IF(B238="","",LOOKUP(B238,'Interes Mora'!$A$3:$E$700))</f>
        <v/>
      </c>
      <c r="K238" s="45" t="str">
        <f t="shared" si="32"/>
        <v/>
      </c>
      <c r="L238" s="45" t="str">
        <f t="shared" si="35"/>
        <v/>
      </c>
    </row>
    <row r="239" spans="1:12" hidden="1" x14ac:dyDescent="0.25">
      <c r="A239" s="40" t="str">
        <f t="shared" si="33"/>
        <v/>
      </c>
      <c r="B239" s="30" t="str">
        <f t="shared" si="27"/>
        <v/>
      </c>
      <c r="C239" s="25">
        <f>IF(B239&gt;$E$8,0,IF(B239="","",VLOOKUP(YEAR(B239),S.M.M.L.V.!$A$2:$B$100,2,FALSE)))</f>
        <v>0</v>
      </c>
      <c r="D239" s="41" t="str">
        <f t="shared" si="29"/>
        <v/>
      </c>
      <c r="E239" s="42" t="str">
        <f t="shared" si="28"/>
        <v/>
      </c>
      <c r="F239" s="98" t="str">
        <f>IF(B239="","",IF($I$8=1,VLOOKUP(YEAR(B239),'% Aportes Salud - Pensión'!$A$3:$E$100,4,FALSE),VLOOKUP(YEAR(B239),'% Aportes Salud - Pensión'!$A$3:$E$100,5,FALSE)))</f>
        <v/>
      </c>
      <c r="G239" s="42" t="str">
        <f t="shared" si="30"/>
        <v/>
      </c>
      <c r="H239" s="42" t="str">
        <f t="shared" si="34"/>
        <v/>
      </c>
      <c r="I239" s="44" t="str">
        <f t="shared" si="31"/>
        <v/>
      </c>
      <c r="J239" s="43" t="str">
        <f>IF(B239="","",LOOKUP(B239,'Interes Mora'!$A$3:$E$700))</f>
        <v/>
      </c>
      <c r="K239" s="45" t="str">
        <f t="shared" si="32"/>
        <v/>
      </c>
      <c r="L239" s="45" t="str">
        <f t="shared" si="35"/>
        <v/>
      </c>
    </row>
    <row r="240" spans="1:12" hidden="1" x14ac:dyDescent="0.25">
      <c r="A240" s="40" t="str">
        <f t="shared" si="33"/>
        <v/>
      </c>
      <c r="B240" s="30" t="str">
        <f t="shared" si="27"/>
        <v/>
      </c>
      <c r="C240" s="25">
        <f>IF(B240&gt;$E$8,0,IF(B240="","",VLOOKUP(YEAR(B240),S.M.M.L.V.!$A$2:$B$100,2,FALSE)))</f>
        <v>0</v>
      </c>
      <c r="D240" s="41" t="str">
        <f t="shared" si="29"/>
        <v/>
      </c>
      <c r="E240" s="42" t="str">
        <f t="shared" si="28"/>
        <v/>
      </c>
      <c r="F240" s="98" t="str">
        <f>IF(B240="","",IF($I$8=1,VLOOKUP(YEAR(B240),'% Aportes Salud - Pensión'!$A$3:$E$100,4,FALSE),VLOOKUP(YEAR(B240),'% Aportes Salud - Pensión'!$A$3:$E$100,5,FALSE)))</f>
        <v/>
      </c>
      <c r="G240" s="42" t="str">
        <f t="shared" si="30"/>
        <v/>
      </c>
      <c r="H240" s="42" t="str">
        <f t="shared" si="34"/>
        <v/>
      </c>
      <c r="I240" s="44" t="str">
        <f t="shared" si="31"/>
        <v/>
      </c>
      <c r="J240" s="43" t="str">
        <f>IF(B240="","",LOOKUP(B240,'Interes Mora'!$A$3:$E$700))</f>
        <v/>
      </c>
      <c r="K240" s="45" t="str">
        <f t="shared" si="32"/>
        <v/>
      </c>
      <c r="L240" s="45" t="str">
        <f t="shared" si="35"/>
        <v/>
      </c>
    </row>
    <row r="241" spans="1:12" hidden="1" x14ac:dyDescent="0.25">
      <c r="A241" s="40" t="str">
        <f t="shared" si="33"/>
        <v/>
      </c>
      <c r="B241" s="30" t="str">
        <f t="shared" si="27"/>
        <v/>
      </c>
      <c r="C241" s="25">
        <f>IF(B241&gt;$E$8,0,IF(B241="","",VLOOKUP(YEAR(B241),S.M.M.L.V.!$A$2:$B$100,2,FALSE)))</f>
        <v>0</v>
      </c>
      <c r="D241" s="41" t="str">
        <f t="shared" si="29"/>
        <v/>
      </c>
      <c r="E241" s="42" t="str">
        <f t="shared" si="28"/>
        <v/>
      </c>
      <c r="F241" s="98" t="str">
        <f>IF(B241="","",IF($I$8=1,VLOOKUP(YEAR(B241),'% Aportes Salud - Pensión'!$A$3:$E$100,4,FALSE),VLOOKUP(YEAR(B241),'% Aportes Salud - Pensión'!$A$3:$E$100,5,FALSE)))</f>
        <v/>
      </c>
      <c r="G241" s="42" t="str">
        <f t="shared" si="30"/>
        <v/>
      </c>
      <c r="H241" s="42" t="str">
        <f t="shared" si="34"/>
        <v/>
      </c>
      <c r="I241" s="44" t="str">
        <f t="shared" si="31"/>
        <v/>
      </c>
      <c r="J241" s="43" t="str">
        <f>IF(B241="","",LOOKUP(B241,'Interes Mora'!$A$3:$E$700))</f>
        <v/>
      </c>
      <c r="K241" s="45" t="str">
        <f t="shared" si="32"/>
        <v/>
      </c>
      <c r="L241" s="45" t="str">
        <f t="shared" si="35"/>
        <v/>
      </c>
    </row>
    <row r="242" spans="1:12" hidden="1" x14ac:dyDescent="0.25">
      <c r="A242" s="40" t="str">
        <f t="shared" si="33"/>
        <v/>
      </c>
      <c r="B242" s="30" t="str">
        <f t="shared" si="27"/>
        <v/>
      </c>
      <c r="C242" s="25">
        <f>IF(B242&gt;$E$8,0,IF(B242="","",VLOOKUP(YEAR(B242),S.M.M.L.V.!$A$2:$B$100,2,FALSE)))</f>
        <v>0</v>
      </c>
      <c r="D242" s="41" t="str">
        <f t="shared" si="29"/>
        <v/>
      </c>
      <c r="E242" s="42" t="str">
        <f t="shared" si="28"/>
        <v/>
      </c>
      <c r="F242" s="98" t="str">
        <f>IF(B242="","",IF($I$8=1,VLOOKUP(YEAR(B242),'% Aportes Salud - Pensión'!$A$3:$E$100,4,FALSE),VLOOKUP(YEAR(B242),'% Aportes Salud - Pensión'!$A$3:$E$100,5,FALSE)))</f>
        <v/>
      </c>
      <c r="G242" s="42" t="str">
        <f t="shared" si="30"/>
        <v/>
      </c>
      <c r="H242" s="42" t="str">
        <f t="shared" si="34"/>
        <v/>
      </c>
      <c r="I242" s="44" t="str">
        <f t="shared" si="31"/>
        <v/>
      </c>
      <c r="J242" s="43" t="str">
        <f>IF(B242="","",LOOKUP(B242,'Interes Mora'!$A$3:$E$700))</f>
        <v/>
      </c>
      <c r="K242" s="45" t="str">
        <f t="shared" si="32"/>
        <v/>
      </c>
      <c r="L242" s="45" t="str">
        <f t="shared" si="35"/>
        <v/>
      </c>
    </row>
    <row r="243" spans="1:12" hidden="1" x14ac:dyDescent="0.25">
      <c r="A243" s="40" t="str">
        <f t="shared" si="33"/>
        <v/>
      </c>
      <c r="B243" s="30" t="str">
        <f t="shared" si="27"/>
        <v/>
      </c>
      <c r="C243" s="25">
        <f>IF(B243&gt;$E$8,0,IF(B243="","",VLOOKUP(YEAR(B243),S.M.M.L.V.!$A$2:$B$100,2,FALSE)))</f>
        <v>0</v>
      </c>
      <c r="D243" s="41" t="str">
        <f t="shared" si="29"/>
        <v/>
      </c>
      <c r="E243" s="42" t="str">
        <f t="shared" si="28"/>
        <v/>
      </c>
      <c r="F243" s="98" t="str">
        <f>IF(B243="","",IF($I$8=1,VLOOKUP(YEAR(B243),'% Aportes Salud - Pensión'!$A$3:$E$100,4,FALSE),VLOOKUP(YEAR(B243),'% Aportes Salud - Pensión'!$A$3:$E$100,5,FALSE)))</f>
        <v/>
      </c>
      <c r="G243" s="42" t="str">
        <f t="shared" si="30"/>
        <v/>
      </c>
      <c r="H243" s="42" t="str">
        <f t="shared" si="34"/>
        <v/>
      </c>
      <c r="I243" s="44" t="str">
        <f t="shared" si="31"/>
        <v/>
      </c>
      <c r="J243" s="43" t="str">
        <f>IF(B243="","",LOOKUP(B243,'Interes Mora'!$A$3:$E$700))</f>
        <v/>
      </c>
      <c r="K243" s="45" t="str">
        <f t="shared" si="32"/>
        <v/>
      </c>
      <c r="L243" s="45" t="str">
        <f t="shared" si="35"/>
        <v/>
      </c>
    </row>
    <row r="244" spans="1:12" hidden="1" x14ac:dyDescent="0.25">
      <c r="A244" s="40" t="str">
        <f t="shared" si="33"/>
        <v/>
      </c>
      <c r="B244" s="30" t="str">
        <f t="shared" si="27"/>
        <v/>
      </c>
      <c r="C244" s="25">
        <f>IF(B244&gt;$E$8,0,IF(B244="","",VLOOKUP(YEAR(B244),S.M.M.L.V.!$A$2:$B$100,2,FALSE)))</f>
        <v>0</v>
      </c>
      <c r="D244" s="41" t="str">
        <f t="shared" si="29"/>
        <v/>
      </c>
      <c r="E244" s="42" t="str">
        <f t="shared" si="28"/>
        <v/>
      </c>
      <c r="F244" s="98" t="str">
        <f>IF(B244="","",IF($I$8=1,VLOOKUP(YEAR(B244),'% Aportes Salud - Pensión'!$A$3:$E$100,4,FALSE),VLOOKUP(YEAR(B244),'% Aportes Salud - Pensión'!$A$3:$E$100,5,FALSE)))</f>
        <v/>
      </c>
      <c r="G244" s="42" t="str">
        <f t="shared" si="30"/>
        <v/>
      </c>
      <c r="H244" s="42" t="str">
        <f t="shared" si="34"/>
        <v/>
      </c>
      <c r="I244" s="44" t="str">
        <f t="shared" si="31"/>
        <v/>
      </c>
      <c r="J244" s="43" t="str">
        <f>IF(B244="","",LOOKUP(B244,'Interes Mora'!$A$3:$E$700))</f>
        <v/>
      </c>
      <c r="K244" s="45" t="str">
        <f t="shared" si="32"/>
        <v/>
      </c>
      <c r="L244" s="45" t="str">
        <f t="shared" si="35"/>
        <v/>
      </c>
    </row>
    <row r="245" spans="1:12" hidden="1" x14ac:dyDescent="0.25">
      <c r="A245" s="40" t="str">
        <f t="shared" si="33"/>
        <v/>
      </c>
      <c r="B245" s="30" t="str">
        <f t="shared" si="27"/>
        <v/>
      </c>
      <c r="C245" s="25">
        <f>IF(B245&gt;$E$8,0,IF(B245="","",VLOOKUP(YEAR(B245),S.M.M.L.V.!$A$2:$B$100,2,FALSE)))</f>
        <v>0</v>
      </c>
      <c r="D245" s="41" t="str">
        <f t="shared" si="29"/>
        <v/>
      </c>
      <c r="E245" s="42" t="str">
        <f t="shared" si="28"/>
        <v/>
      </c>
      <c r="F245" s="98" t="str">
        <f>IF(B245="","",IF($I$8=1,VLOOKUP(YEAR(B245),'% Aportes Salud - Pensión'!$A$3:$E$100,4,FALSE),VLOOKUP(YEAR(B245),'% Aportes Salud - Pensión'!$A$3:$E$100,5,FALSE)))</f>
        <v/>
      </c>
      <c r="G245" s="42" t="str">
        <f t="shared" si="30"/>
        <v/>
      </c>
      <c r="H245" s="42" t="str">
        <f t="shared" si="34"/>
        <v/>
      </c>
      <c r="I245" s="44" t="str">
        <f t="shared" si="31"/>
        <v/>
      </c>
      <c r="J245" s="43" t="str">
        <f>IF(B245="","",LOOKUP(B245,'Interes Mora'!$A$3:$E$700))</f>
        <v/>
      </c>
      <c r="K245" s="45" t="str">
        <f t="shared" si="32"/>
        <v/>
      </c>
      <c r="L245" s="45" t="str">
        <f t="shared" si="35"/>
        <v/>
      </c>
    </row>
    <row r="246" spans="1:12" hidden="1" x14ac:dyDescent="0.25">
      <c r="A246" s="40" t="str">
        <f t="shared" si="33"/>
        <v/>
      </c>
      <c r="B246" s="30" t="str">
        <f t="shared" si="27"/>
        <v/>
      </c>
      <c r="C246" s="25">
        <f>IF(B246&gt;$E$8,0,IF(B246="","",VLOOKUP(YEAR(B246),S.M.M.L.V.!$A$2:$B$100,2,FALSE)))</f>
        <v>0</v>
      </c>
      <c r="D246" s="41" t="str">
        <f t="shared" si="29"/>
        <v/>
      </c>
      <c r="E246" s="42" t="str">
        <f t="shared" si="28"/>
        <v/>
      </c>
      <c r="F246" s="98" t="str">
        <f>IF(B246="","",IF($I$8=1,VLOOKUP(YEAR(B246),'% Aportes Salud - Pensión'!$A$3:$E$100,4,FALSE),VLOOKUP(YEAR(B246),'% Aportes Salud - Pensión'!$A$3:$E$100,5,FALSE)))</f>
        <v/>
      </c>
      <c r="G246" s="42" t="str">
        <f t="shared" si="30"/>
        <v/>
      </c>
      <c r="H246" s="42" t="str">
        <f t="shared" si="34"/>
        <v/>
      </c>
      <c r="I246" s="44" t="str">
        <f t="shared" si="31"/>
        <v/>
      </c>
      <c r="J246" s="43" t="str">
        <f>IF(B246="","",LOOKUP(B246,'Interes Mora'!$A$3:$E$700))</f>
        <v/>
      </c>
      <c r="K246" s="45" t="str">
        <f t="shared" si="32"/>
        <v/>
      </c>
      <c r="L246" s="45" t="str">
        <f t="shared" si="35"/>
        <v/>
      </c>
    </row>
    <row r="247" spans="1:12" hidden="1" x14ac:dyDescent="0.25">
      <c r="A247" s="40" t="str">
        <f t="shared" si="33"/>
        <v/>
      </c>
      <c r="B247" s="30" t="str">
        <f t="shared" si="27"/>
        <v/>
      </c>
      <c r="C247" s="25">
        <f>IF(B247&gt;$E$8,0,IF(B247="","",VLOOKUP(YEAR(B247),S.M.M.L.V.!$A$2:$B$100,2,FALSE)))</f>
        <v>0</v>
      </c>
      <c r="D247" s="41" t="str">
        <f t="shared" si="29"/>
        <v/>
      </c>
      <c r="E247" s="42" t="str">
        <f t="shared" si="28"/>
        <v/>
      </c>
      <c r="F247" s="98" t="str">
        <f>IF(B247="","",IF($I$8=1,VLOOKUP(YEAR(B247),'% Aportes Salud - Pensión'!$A$3:$E$100,4,FALSE),VLOOKUP(YEAR(B247),'% Aportes Salud - Pensión'!$A$3:$E$100,5,FALSE)))</f>
        <v/>
      </c>
      <c r="G247" s="42" t="str">
        <f t="shared" si="30"/>
        <v/>
      </c>
      <c r="H247" s="42" t="str">
        <f t="shared" si="34"/>
        <v/>
      </c>
      <c r="I247" s="44" t="str">
        <f t="shared" si="31"/>
        <v/>
      </c>
      <c r="J247" s="43" t="str">
        <f>IF(B247="","",LOOKUP(B247,'Interes Mora'!$A$3:$E$700))</f>
        <v/>
      </c>
      <c r="K247" s="45" t="str">
        <f t="shared" si="32"/>
        <v/>
      </c>
      <c r="L247" s="45" t="str">
        <f t="shared" si="35"/>
        <v/>
      </c>
    </row>
    <row r="248" spans="1:12" hidden="1" x14ac:dyDescent="0.25">
      <c r="A248" s="40" t="str">
        <f t="shared" si="33"/>
        <v/>
      </c>
      <c r="B248" s="30" t="str">
        <f t="shared" si="27"/>
        <v/>
      </c>
      <c r="C248" s="25">
        <f>IF(B248&gt;$E$8,0,IF(B248="","",VLOOKUP(YEAR(B248),S.M.M.L.V.!$A$2:$B$100,2,FALSE)))</f>
        <v>0</v>
      </c>
      <c r="D248" s="41" t="str">
        <f t="shared" si="29"/>
        <v/>
      </c>
      <c r="E248" s="42" t="str">
        <f t="shared" si="28"/>
        <v/>
      </c>
      <c r="F248" s="98" t="str">
        <f>IF(B248="","",IF($I$8=1,VLOOKUP(YEAR(B248),'% Aportes Salud - Pensión'!$A$3:$E$100,4,FALSE),VLOOKUP(YEAR(B248),'% Aportes Salud - Pensión'!$A$3:$E$100,5,FALSE)))</f>
        <v/>
      </c>
      <c r="G248" s="42" t="str">
        <f t="shared" si="30"/>
        <v/>
      </c>
      <c r="H248" s="42" t="str">
        <f t="shared" si="34"/>
        <v/>
      </c>
      <c r="I248" s="44" t="str">
        <f t="shared" si="31"/>
        <v/>
      </c>
      <c r="J248" s="43" t="str">
        <f>IF(B248="","",LOOKUP(B248,'Interes Mora'!$A$3:$E$700))</f>
        <v/>
      </c>
      <c r="K248" s="45" t="str">
        <f t="shared" si="32"/>
        <v/>
      </c>
      <c r="L248" s="45" t="str">
        <f t="shared" si="35"/>
        <v/>
      </c>
    </row>
    <row r="249" spans="1:12" hidden="1" x14ac:dyDescent="0.25">
      <c r="A249" s="40" t="str">
        <f t="shared" si="33"/>
        <v/>
      </c>
      <c r="B249" s="30" t="str">
        <f t="shared" si="27"/>
        <v/>
      </c>
      <c r="C249" s="25">
        <f>IF(B249&gt;$E$8,0,IF(B249="","",VLOOKUP(YEAR(B249),S.M.M.L.V.!$A$2:$B$100,2,FALSE)))</f>
        <v>0</v>
      </c>
      <c r="D249" s="41" t="str">
        <f t="shared" si="29"/>
        <v/>
      </c>
      <c r="E249" s="42" t="str">
        <f t="shared" si="28"/>
        <v/>
      </c>
      <c r="F249" s="98" t="str">
        <f>IF(B249="","",IF($I$8=1,VLOOKUP(YEAR(B249),'% Aportes Salud - Pensión'!$A$3:$E$100,4,FALSE),VLOOKUP(YEAR(B249),'% Aportes Salud - Pensión'!$A$3:$E$100,5,FALSE)))</f>
        <v/>
      </c>
      <c r="G249" s="42" t="str">
        <f t="shared" si="30"/>
        <v/>
      </c>
      <c r="H249" s="42" t="str">
        <f t="shared" si="34"/>
        <v/>
      </c>
      <c r="I249" s="44" t="str">
        <f t="shared" si="31"/>
        <v/>
      </c>
      <c r="J249" s="43" t="str">
        <f>IF(B249="","",LOOKUP(B249,'Interes Mora'!$A$3:$E$700))</f>
        <v/>
      </c>
      <c r="K249" s="45" t="str">
        <f t="shared" si="32"/>
        <v/>
      </c>
      <c r="L249" s="45" t="str">
        <f t="shared" si="35"/>
        <v/>
      </c>
    </row>
    <row r="250" spans="1:12" hidden="1" x14ac:dyDescent="0.25">
      <c r="A250" s="40" t="str">
        <f t="shared" si="33"/>
        <v/>
      </c>
      <c r="B250" s="30" t="str">
        <f t="shared" si="27"/>
        <v/>
      </c>
      <c r="C250" s="25">
        <f>IF(B250&gt;$E$8,0,IF(B250="","",VLOOKUP(YEAR(B250),S.M.M.L.V.!$A$2:$B$100,2,FALSE)))</f>
        <v>0</v>
      </c>
      <c r="D250" s="41" t="str">
        <f t="shared" si="29"/>
        <v/>
      </c>
      <c r="E250" s="42" t="str">
        <f t="shared" si="28"/>
        <v/>
      </c>
      <c r="F250" s="98" t="str">
        <f>IF(B250="","",IF($I$8=1,VLOOKUP(YEAR(B250),'% Aportes Salud - Pensión'!$A$3:$E$100,4,FALSE),VLOOKUP(YEAR(B250),'% Aportes Salud - Pensión'!$A$3:$E$100,5,FALSE)))</f>
        <v/>
      </c>
      <c r="G250" s="42" t="str">
        <f t="shared" si="30"/>
        <v/>
      </c>
      <c r="H250" s="42" t="str">
        <f t="shared" si="34"/>
        <v/>
      </c>
      <c r="I250" s="44" t="str">
        <f t="shared" si="31"/>
        <v/>
      </c>
      <c r="J250" s="43" t="str">
        <f>IF(B250="","",LOOKUP(B250,'Interes Mora'!$A$3:$E$700))</f>
        <v/>
      </c>
      <c r="K250" s="45" t="str">
        <f t="shared" si="32"/>
        <v/>
      </c>
      <c r="L250" s="45" t="str">
        <f t="shared" si="35"/>
        <v/>
      </c>
    </row>
    <row r="251" spans="1:12" hidden="1" x14ac:dyDescent="0.25">
      <c r="A251" s="40" t="str">
        <f t="shared" si="33"/>
        <v/>
      </c>
      <c r="B251" s="30" t="str">
        <f t="shared" si="27"/>
        <v/>
      </c>
      <c r="C251" s="25">
        <f>IF(B251&gt;$E$8,0,IF(B251="","",VLOOKUP(YEAR(B251),S.M.M.L.V.!$A$2:$B$100,2,FALSE)))</f>
        <v>0</v>
      </c>
      <c r="D251" s="41" t="str">
        <f t="shared" si="29"/>
        <v/>
      </c>
      <c r="E251" s="42" t="str">
        <f t="shared" si="28"/>
        <v/>
      </c>
      <c r="F251" s="98" t="str">
        <f>IF(B251="","",IF($I$8=1,VLOOKUP(YEAR(B251),'% Aportes Salud - Pensión'!$A$3:$E$100,4,FALSE),VLOOKUP(YEAR(B251),'% Aportes Salud - Pensión'!$A$3:$E$100,5,FALSE)))</f>
        <v/>
      </c>
      <c r="G251" s="42" t="str">
        <f t="shared" si="30"/>
        <v/>
      </c>
      <c r="H251" s="42" t="str">
        <f t="shared" si="34"/>
        <v/>
      </c>
      <c r="I251" s="44" t="str">
        <f t="shared" si="31"/>
        <v/>
      </c>
      <c r="J251" s="43" t="str">
        <f>IF(B251="","",LOOKUP(B251,'Interes Mora'!$A$3:$E$700))</f>
        <v/>
      </c>
      <c r="K251" s="45" t="str">
        <f t="shared" si="32"/>
        <v/>
      </c>
      <c r="L251" s="45" t="str">
        <f t="shared" si="35"/>
        <v/>
      </c>
    </row>
    <row r="252" spans="1:12" hidden="1" x14ac:dyDescent="0.25">
      <c r="A252" s="40" t="str">
        <f t="shared" si="33"/>
        <v/>
      </c>
      <c r="B252" s="30" t="str">
        <f t="shared" si="27"/>
        <v/>
      </c>
      <c r="C252" s="25">
        <f>IF(B252&gt;$E$8,0,IF(B252="","",VLOOKUP(YEAR(B252),S.M.M.L.V.!$A$2:$B$100,2,FALSE)))</f>
        <v>0</v>
      </c>
      <c r="D252" s="41" t="str">
        <f t="shared" si="29"/>
        <v/>
      </c>
      <c r="E252" s="42" t="str">
        <f t="shared" si="28"/>
        <v/>
      </c>
      <c r="F252" s="98" t="str">
        <f>IF(B252="","",IF($I$8=1,VLOOKUP(YEAR(B252),'% Aportes Salud - Pensión'!$A$3:$E$100,4,FALSE),VLOOKUP(YEAR(B252),'% Aportes Salud - Pensión'!$A$3:$E$100,5,FALSE)))</f>
        <v/>
      </c>
      <c r="G252" s="42" t="str">
        <f t="shared" si="30"/>
        <v/>
      </c>
      <c r="H252" s="42" t="str">
        <f t="shared" si="34"/>
        <v/>
      </c>
      <c r="I252" s="44" t="str">
        <f t="shared" si="31"/>
        <v/>
      </c>
      <c r="J252" s="43" t="str">
        <f>IF(B252="","",LOOKUP(B252,'Interes Mora'!$A$3:$E$700))</f>
        <v/>
      </c>
      <c r="K252" s="45" t="str">
        <f t="shared" si="32"/>
        <v/>
      </c>
      <c r="L252" s="45" t="str">
        <f t="shared" si="35"/>
        <v/>
      </c>
    </row>
    <row r="253" spans="1:12" hidden="1" x14ac:dyDescent="0.25">
      <c r="A253" s="40" t="str">
        <f t="shared" si="33"/>
        <v/>
      </c>
      <c r="B253" s="30" t="str">
        <f t="shared" si="27"/>
        <v/>
      </c>
      <c r="C253" s="25">
        <f>IF(B253&gt;$E$8,0,IF(B253="","",VLOOKUP(YEAR(B253),S.M.M.L.V.!$A$2:$B$100,2,FALSE)))</f>
        <v>0</v>
      </c>
      <c r="D253" s="41" t="str">
        <f t="shared" si="29"/>
        <v/>
      </c>
      <c r="E253" s="42" t="str">
        <f t="shared" si="28"/>
        <v/>
      </c>
      <c r="F253" s="98" t="str">
        <f>IF(B253="","",IF($I$8=1,VLOOKUP(YEAR(B253),'% Aportes Salud - Pensión'!$A$3:$E$100,4,FALSE),VLOOKUP(YEAR(B253),'% Aportes Salud - Pensión'!$A$3:$E$100,5,FALSE)))</f>
        <v/>
      </c>
      <c r="G253" s="42" t="str">
        <f t="shared" si="30"/>
        <v/>
      </c>
      <c r="H253" s="42" t="str">
        <f t="shared" si="34"/>
        <v/>
      </c>
      <c r="I253" s="44" t="str">
        <f t="shared" si="31"/>
        <v/>
      </c>
      <c r="J253" s="43" t="str">
        <f>IF(B253="","",LOOKUP(B253,'Interes Mora'!$A$3:$E$700))</f>
        <v/>
      </c>
      <c r="K253" s="45" t="str">
        <f t="shared" si="32"/>
        <v/>
      </c>
      <c r="L253" s="45" t="str">
        <f t="shared" si="35"/>
        <v/>
      </c>
    </row>
    <row r="254" spans="1:12" hidden="1" x14ac:dyDescent="0.25">
      <c r="A254" s="40" t="str">
        <f t="shared" si="33"/>
        <v/>
      </c>
      <c r="B254" s="30" t="str">
        <f t="shared" si="27"/>
        <v/>
      </c>
      <c r="C254" s="25">
        <f>IF(B254&gt;$E$8,0,IF(B254="","",VLOOKUP(YEAR(B254),S.M.M.L.V.!$A$2:$B$100,2,FALSE)))</f>
        <v>0</v>
      </c>
      <c r="D254" s="41" t="str">
        <f t="shared" si="29"/>
        <v/>
      </c>
      <c r="E254" s="42" t="str">
        <f t="shared" si="28"/>
        <v/>
      </c>
      <c r="F254" s="98" t="str">
        <f>IF(B254="","",IF($I$8=1,VLOOKUP(YEAR(B254),'% Aportes Salud - Pensión'!$A$3:$E$100,4,FALSE),VLOOKUP(YEAR(B254),'% Aportes Salud - Pensión'!$A$3:$E$100,5,FALSE)))</f>
        <v/>
      </c>
      <c r="G254" s="42" t="str">
        <f t="shared" si="30"/>
        <v/>
      </c>
      <c r="H254" s="42" t="str">
        <f t="shared" si="34"/>
        <v/>
      </c>
      <c r="I254" s="44" t="str">
        <f t="shared" si="31"/>
        <v/>
      </c>
      <c r="J254" s="43" t="str">
        <f>IF(B254="","",LOOKUP(B254,'Interes Mora'!$A$3:$E$700))</f>
        <v/>
      </c>
      <c r="K254" s="45" t="str">
        <f t="shared" si="32"/>
        <v/>
      </c>
      <c r="L254" s="45" t="str">
        <f t="shared" si="35"/>
        <v/>
      </c>
    </row>
    <row r="255" spans="1:12" hidden="1" x14ac:dyDescent="0.25">
      <c r="A255" s="40" t="str">
        <f t="shared" si="33"/>
        <v/>
      </c>
      <c r="B255" s="30" t="str">
        <f t="shared" si="27"/>
        <v/>
      </c>
      <c r="C255" s="25">
        <f>IF(B255&gt;$E$8,0,IF(B255="","",VLOOKUP(YEAR(B255),S.M.M.L.V.!$A$2:$B$100,2,FALSE)))</f>
        <v>0</v>
      </c>
      <c r="D255" s="41" t="str">
        <f t="shared" si="29"/>
        <v/>
      </c>
      <c r="E255" s="42" t="str">
        <f t="shared" si="28"/>
        <v/>
      </c>
      <c r="F255" s="98" t="str">
        <f>IF(B255="","",IF($I$8=1,VLOOKUP(YEAR(B255),'% Aportes Salud - Pensión'!$A$3:$E$100,4,FALSE),VLOOKUP(YEAR(B255),'% Aportes Salud - Pensión'!$A$3:$E$100,5,FALSE)))</f>
        <v/>
      </c>
      <c r="G255" s="42" t="str">
        <f t="shared" si="30"/>
        <v/>
      </c>
      <c r="H255" s="42" t="str">
        <f t="shared" si="34"/>
        <v/>
      </c>
      <c r="I255" s="44" t="str">
        <f t="shared" si="31"/>
        <v/>
      </c>
      <c r="J255" s="43" t="str">
        <f>IF(B255="","",LOOKUP(B255,'Interes Mora'!$A$3:$E$700))</f>
        <v/>
      </c>
      <c r="K255" s="45" t="str">
        <f t="shared" si="32"/>
        <v/>
      </c>
      <c r="L255" s="45" t="str">
        <f t="shared" si="35"/>
        <v/>
      </c>
    </row>
    <row r="256" spans="1:12" hidden="1" x14ac:dyDescent="0.25">
      <c r="A256" s="40" t="str">
        <f t="shared" si="33"/>
        <v/>
      </c>
      <c r="B256" s="30" t="str">
        <f t="shared" si="27"/>
        <v/>
      </c>
      <c r="C256" s="25">
        <f>IF(B256&gt;$E$8,0,IF(B256="","",VLOOKUP(YEAR(B256),S.M.M.L.V.!$A$2:$B$100,2,FALSE)))</f>
        <v>0</v>
      </c>
      <c r="D256" s="41" t="str">
        <f t="shared" si="29"/>
        <v/>
      </c>
      <c r="E256" s="42" t="str">
        <f t="shared" si="28"/>
        <v/>
      </c>
      <c r="F256" s="98" t="str">
        <f>IF(B256="","",IF($I$8=1,VLOOKUP(YEAR(B256),'% Aportes Salud - Pensión'!$A$3:$E$100,4,FALSE),VLOOKUP(YEAR(B256),'% Aportes Salud - Pensión'!$A$3:$E$100,5,FALSE)))</f>
        <v/>
      </c>
      <c r="G256" s="42" t="str">
        <f t="shared" si="30"/>
        <v/>
      </c>
      <c r="H256" s="42" t="str">
        <f t="shared" si="34"/>
        <v/>
      </c>
      <c r="I256" s="44" t="str">
        <f t="shared" si="31"/>
        <v/>
      </c>
      <c r="J256" s="43" t="str">
        <f>IF(B256="","",LOOKUP(B256,'Interes Mora'!$A$3:$E$700))</f>
        <v/>
      </c>
      <c r="K256" s="45" t="str">
        <f t="shared" si="32"/>
        <v/>
      </c>
      <c r="L256" s="45" t="str">
        <f t="shared" si="35"/>
        <v/>
      </c>
    </row>
    <row r="257" spans="1:12" hidden="1" x14ac:dyDescent="0.25">
      <c r="A257" s="40" t="str">
        <f t="shared" si="33"/>
        <v/>
      </c>
      <c r="B257" s="30" t="str">
        <f t="shared" si="27"/>
        <v/>
      </c>
      <c r="C257" s="25">
        <f>IF(B257&gt;$E$8,0,IF(B257="","",VLOOKUP(YEAR(B257),S.M.M.L.V.!$A$2:$B$100,2,FALSE)))</f>
        <v>0</v>
      </c>
      <c r="D257" s="41" t="str">
        <f t="shared" si="29"/>
        <v/>
      </c>
      <c r="E257" s="42" t="str">
        <f t="shared" si="28"/>
        <v/>
      </c>
      <c r="F257" s="98" t="str">
        <f>IF(B257="","",IF($I$8=1,VLOOKUP(YEAR(B257),'% Aportes Salud - Pensión'!$A$3:$E$100,4,FALSE),VLOOKUP(YEAR(B257),'% Aportes Salud - Pensión'!$A$3:$E$100,5,FALSE)))</f>
        <v/>
      </c>
      <c r="G257" s="42" t="str">
        <f t="shared" si="30"/>
        <v/>
      </c>
      <c r="H257" s="42" t="str">
        <f t="shared" si="34"/>
        <v/>
      </c>
      <c r="I257" s="44" t="str">
        <f t="shared" si="31"/>
        <v/>
      </c>
      <c r="J257" s="43" t="str">
        <f>IF(B257="","",LOOKUP(B257,'Interes Mora'!$A$3:$E$700))</f>
        <v/>
      </c>
      <c r="K257" s="45" t="str">
        <f t="shared" si="32"/>
        <v/>
      </c>
      <c r="L257" s="45" t="str">
        <f t="shared" si="35"/>
        <v/>
      </c>
    </row>
    <row r="258" spans="1:12" hidden="1" x14ac:dyDescent="0.25">
      <c r="A258" s="40" t="str">
        <f t="shared" si="33"/>
        <v/>
      </c>
      <c r="B258" s="30" t="str">
        <f t="shared" si="27"/>
        <v/>
      </c>
      <c r="C258" s="25">
        <f>IF(B258&gt;$E$8,0,IF(B258="","",VLOOKUP(YEAR(B258),S.M.M.L.V.!$A$2:$B$100,2,FALSE)))</f>
        <v>0</v>
      </c>
      <c r="D258" s="41" t="str">
        <f t="shared" si="29"/>
        <v/>
      </c>
      <c r="E258" s="42" t="str">
        <f t="shared" si="28"/>
        <v/>
      </c>
      <c r="F258" s="98" t="str">
        <f>IF(B258="","",IF($I$8=1,VLOOKUP(YEAR(B258),'% Aportes Salud - Pensión'!$A$3:$E$100,4,FALSE),VLOOKUP(YEAR(B258),'% Aportes Salud - Pensión'!$A$3:$E$100,5,FALSE)))</f>
        <v/>
      </c>
      <c r="G258" s="42" t="str">
        <f t="shared" si="30"/>
        <v/>
      </c>
      <c r="H258" s="42" t="str">
        <f t="shared" si="34"/>
        <v/>
      </c>
      <c r="I258" s="44" t="str">
        <f t="shared" si="31"/>
        <v/>
      </c>
      <c r="J258" s="43" t="str">
        <f>IF(B258="","",LOOKUP(B258,'Interes Mora'!$A$3:$E$700))</f>
        <v/>
      </c>
      <c r="K258" s="45" t="str">
        <f t="shared" si="32"/>
        <v/>
      </c>
      <c r="L258" s="45" t="str">
        <f t="shared" si="35"/>
        <v/>
      </c>
    </row>
    <row r="259" spans="1:12" hidden="1" x14ac:dyDescent="0.25">
      <c r="A259" s="40" t="str">
        <f t="shared" si="33"/>
        <v/>
      </c>
      <c r="B259" s="30" t="str">
        <f t="shared" si="27"/>
        <v/>
      </c>
      <c r="C259" s="25">
        <f>IF(B259&gt;$E$8,0,IF(B259="","",VLOOKUP(YEAR(B259),S.M.M.L.V.!$A$2:$B$100,2,FALSE)))</f>
        <v>0</v>
      </c>
      <c r="D259" s="41" t="str">
        <f t="shared" si="29"/>
        <v/>
      </c>
      <c r="E259" s="42" t="str">
        <f t="shared" si="28"/>
        <v/>
      </c>
      <c r="F259" s="98" t="str">
        <f>IF(B259="","",IF($I$8=1,VLOOKUP(YEAR(B259),'% Aportes Salud - Pensión'!$A$3:$E$100,4,FALSE),VLOOKUP(YEAR(B259),'% Aportes Salud - Pensión'!$A$3:$E$100,5,FALSE)))</f>
        <v/>
      </c>
      <c r="G259" s="42" t="str">
        <f t="shared" si="30"/>
        <v/>
      </c>
      <c r="H259" s="42" t="str">
        <f t="shared" si="34"/>
        <v/>
      </c>
      <c r="I259" s="44" t="str">
        <f t="shared" si="31"/>
        <v/>
      </c>
      <c r="J259" s="43" t="str">
        <f>IF(B259="","",LOOKUP(B259,'Interes Mora'!$A$3:$E$700))</f>
        <v/>
      </c>
      <c r="K259" s="45" t="str">
        <f t="shared" si="32"/>
        <v/>
      </c>
      <c r="L259" s="45" t="str">
        <f t="shared" si="35"/>
        <v/>
      </c>
    </row>
    <row r="260" spans="1:12" hidden="1" x14ac:dyDescent="0.25">
      <c r="A260" s="40" t="str">
        <f t="shared" si="33"/>
        <v/>
      </c>
      <c r="B260" s="30" t="str">
        <f t="shared" si="27"/>
        <v/>
      </c>
      <c r="C260" s="25">
        <f>IF(B260&gt;$E$8,0,IF(B260="","",VLOOKUP(YEAR(B260),S.M.M.L.V.!$A$2:$B$100,2,FALSE)))</f>
        <v>0</v>
      </c>
      <c r="D260" s="41" t="str">
        <f t="shared" si="29"/>
        <v/>
      </c>
      <c r="E260" s="42" t="str">
        <f t="shared" si="28"/>
        <v/>
      </c>
      <c r="F260" s="98" t="str">
        <f>IF(B260="","",IF($I$8=1,VLOOKUP(YEAR(B260),'% Aportes Salud - Pensión'!$A$3:$E$100,4,FALSE),VLOOKUP(YEAR(B260),'% Aportes Salud - Pensión'!$A$3:$E$100,5,FALSE)))</f>
        <v/>
      </c>
      <c r="G260" s="42" t="str">
        <f t="shared" si="30"/>
        <v/>
      </c>
      <c r="H260" s="42" t="str">
        <f t="shared" si="34"/>
        <v/>
      </c>
      <c r="I260" s="44" t="str">
        <f t="shared" si="31"/>
        <v/>
      </c>
      <c r="J260" s="43" t="str">
        <f>IF(B260="","",LOOKUP(B260,'Interes Mora'!$A$3:$E$700))</f>
        <v/>
      </c>
      <c r="K260" s="45" t="str">
        <f t="shared" si="32"/>
        <v/>
      </c>
      <c r="L260" s="45" t="str">
        <f t="shared" si="35"/>
        <v/>
      </c>
    </row>
    <row r="261" spans="1:12" hidden="1" x14ac:dyDescent="0.25">
      <c r="A261" s="40" t="str">
        <f t="shared" si="33"/>
        <v/>
      </c>
      <c r="B261" s="30" t="str">
        <f t="shared" si="27"/>
        <v/>
      </c>
      <c r="C261" s="25">
        <f>IF(B261&gt;$E$8,0,IF(B261="","",VLOOKUP(YEAR(B261),S.M.M.L.V.!$A$2:$B$100,2,FALSE)))</f>
        <v>0</v>
      </c>
      <c r="D261" s="41" t="str">
        <f t="shared" si="29"/>
        <v/>
      </c>
      <c r="E261" s="42" t="str">
        <f t="shared" si="28"/>
        <v/>
      </c>
      <c r="F261" s="98" t="str">
        <f>IF(B261="","",IF($I$8=1,VLOOKUP(YEAR(B261),'% Aportes Salud - Pensión'!$A$3:$E$100,4,FALSE),VLOOKUP(YEAR(B261),'% Aportes Salud - Pensión'!$A$3:$E$100,5,FALSE)))</f>
        <v/>
      </c>
      <c r="G261" s="42" t="str">
        <f t="shared" si="30"/>
        <v/>
      </c>
      <c r="H261" s="42" t="str">
        <f t="shared" si="34"/>
        <v/>
      </c>
      <c r="I261" s="44" t="str">
        <f t="shared" si="31"/>
        <v/>
      </c>
      <c r="J261" s="43" t="str">
        <f>IF(B261="","",LOOKUP(B261,'Interes Mora'!$A$3:$E$700))</f>
        <v/>
      </c>
      <c r="K261" s="45" t="str">
        <f t="shared" si="32"/>
        <v/>
      </c>
      <c r="L261" s="45" t="str">
        <f t="shared" si="35"/>
        <v/>
      </c>
    </row>
    <row r="262" spans="1:12" hidden="1" x14ac:dyDescent="0.25">
      <c r="A262" s="40" t="str">
        <f t="shared" si="33"/>
        <v/>
      </c>
      <c r="B262" s="30" t="str">
        <f t="shared" si="27"/>
        <v/>
      </c>
      <c r="C262" s="25">
        <f>IF(B262&gt;$E$8,0,IF(B262="","",VLOOKUP(YEAR(B262),S.M.M.L.V.!$A$2:$B$100,2,FALSE)))</f>
        <v>0</v>
      </c>
      <c r="D262" s="41" t="str">
        <f t="shared" si="29"/>
        <v/>
      </c>
      <c r="E262" s="42" t="str">
        <f t="shared" si="28"/>
        <v/>
      </c>
      <c r="F262" s="98" t="str">
        <f>IF(B262="","",IF($I$8=1,VLOOKUP(YEAR(B262),'% Aportes Salud - Pensión'!$A$3:$E$100,4,FALSE),VLOOKUP(YEAR(B262),'% Aportes Salud - Pensión'!$A$3:$E$100,5,FALSE)))</f>
        <v/>
      </c>
      <c r="G262" s="42" t="str">
        <f t="shared" si="30"/>
        <v/>
      </c>
      <c r="H262" s="42" t="str">
        <f t="shared" si="34"/>
        <v/>
      </c>
      <c r="I262" s="44" t="str">
        <f t="shared" si="31"/>
        <v/>
      </c>
      <c r="J262" s="43" t="str">
        <f>IF(B262="","",LOOKUP(B262,'Interes Mora'!$A$3:$E$700))</f>
        <v/>
      </c>
      <c r="K262" s="45" t="str">
        <f t="shared" si="32"/>
        <v/>
      </c>
      <c r="L262" s="45" t="str">
        <f t="shared" si="35"/>
        <v/>
      </c>
    </row>
    <row r="263" spans="1:12" hidden="1" x14ac:dyDescent="0.25">
      <c r="A263" s="40" t="str">
        <f t="shared" si="33"/>
        <v/>
      </c>
      <c r="B263" s="30" t="str">
        <f t="shared" si="27"/>
        <v/>
      </c>
      <c r="C263" s="25">
        <f>IF(B263&gt;$E$8,0,IF(B263="","",VLOOKUP(YEAR(B263),S.M.M.L.V.!$A$2:$B$100,2,FALSE)))</f>
        <v>0</v>
      </c>
      <c r="D263" s="41" t="str">
        <f t="shared" si="29"/>
        <v/>
      </c>
      <c r="E263" s="42" t="str">
        <f t="shared" si="28"/>
        <v/>
      </c>
      <c r="F263" s="98" t="str">
        <f>IF(B263="","",IF($I$8=1,VLOOKUP(YEAR(B263),'% Aportes Salud - Pensión'!$A$3:$E$100,4,FALSE),VLOOKUP(YEAR(B263),'% Aportes Salud - Pensión'!$A$3:$E$100,5,FALSE)))</f>
        <v/>
      </c>
      <c r="G263" s="42" t="str">
        <f t="shared" si="30"/>
        <v/>
      </c>
      <c r="H263" s="42" t="str">
        <f t="shared" si="34"/>
        <v/>
      </c>
      <c r="I263" s="44" t="str">
        <f t="shared" si="31"/>
        <v/>
      </c>
      <c r="J263" s="43" t="str">
        <f>IF(B263="","",LOOKUP(B263,'Interes Mora'!$A$3:$E$700))</f>
        <v/>
      </c>
      <c r="K263" s="45" t="str">
        <f t="shared" si="32"/>
        <v/>
      </c>
      <c r="L263" s="45" t="str">
        <f t="shared" si="35"/>
        <v/>
      </c>
    </row>
    <row r="264" spans="1:12" hidden="1" x14ac:dyDescent="0.25">
      <c r="A264" s="40" t="str">
        <f t="shared" si="33"/>
        <v/>
      </c>
      <c r="B264" s="30" t="str">
        <f t="shared" si="27"/>
        <v/>
      </c>
      <c r="C264" s="25">
        <f>IF(B264&gt;$E$8,0,IF(B264="","",VLOOKUP(YEAR(B264),S.M.M.L.V.!$A$2:$B$100,2,FALSE)))</f>
        <v>0</v>
      </c>
      <c r="D264" s="41" t="str">
        <f t="shared" si="29"/>
        <v/>
      </c>
      <c r="E264" s="42" t="str">
        <f t="shared" si="28"/>
        <v/>
      </c>
      <c r="F264" s="98" t="str">
        <f>IF(B264="","",IF($I$8=1,VLOOKUP(YEAR(B264),'% Aportes Salud - Pensión'!$A$3:$E$100,4,FALSE),VLOOKUP(YEAR(B264),'% Aportes Salud - Pensión'!$A$3:$E$100,5,FALSE)))</f>
        <v/>
      </c>
      <c r="G264" s="42" t="str">
        <f t="shared" si="30"/>
        <v/>
      </c>
      <c r="H264" s="42" t="str">
        <f t="shared" si="34"/>
        <v/>
      </c>
      <c r="I264" s="44" t="str">
        <f t="shared" si="31"/>
        <v/>
      </c>
      <c r="J264" s="43" t="str">
        <f>IF(B264="","",LOOKUP(B264,'Interes Mora'!$A$3:$E$700))</f>
        <v/>
      </c>
      <c r="K264" s="45" t="str">
        <f t="shared" si="32"/>
        <v/>
      </c>
      <c r="L264" s="45" t="str">
        <f t="shared" si="35"/>
        <v/>
      </c>
    </row>
    <row r="265" spans="1:12" hidden="1" x14ac:dyDescent="0.25">
      <c r="A265" s="40" t="str">
        <f t="shared" si="33"/>
        <v/>
      </c>
      <c r="B265" s="30" t="str">
        <f t="shared" si="27"/>
        <v/>
      </c>
      <c r="C265" s="25">
        <f>IF(B265&gt;$E$8,0,IF(B265="","",VLOOKUP(YEAR(B265),S.M.M.L.V.!$A$2:$B$100,2,FALSE)))</f>
        <v>0</v>
      </c>
      <c r="D265" s="41" t="str">
        <f t="shared" si="29"/>
        <v/>
      </c>
      <c r="E265" s="42" t="str">
        <f t="shared" si="28"/>
        <v/>
      </c>
      <c r="F265" s="98" t="str">
        <f>IF(B265="","",IF($I$8=1,VLOOKUP(YEAR(B265),'% Aportes Salud - Pensión'!$A$3:$E$100,4,FALSE),VLOOKUP(YEAR(B265),'% Aportes Salud - Pensión'!$A$3:$E$100,5,FALSE)))</f>
        <v/>
      </c>
      <c r="G265" s="42" t="str">
        <f t="shared" si="30"/>
        <v/>
      </c>
      <c r="H265" s="42" t="str">
        <f t="shared" si="34"/>
        <v/>
      </c>
      <c r="I265" s="44" t="str">
        <f t="shared" si="31"/>
        <v/>
      </c>
      <c r="J265" s="43" t="str">
        <f>IF(B265="","",LOOKUP(B265,'Interes Mora'!$A$3:$E$700))</f>
        <v/>
      </c>
      <c r="K265" s="45" t="str">
        <f t="shared" si="32"/>
        <v/>
      </c>
      <c r="L265" s="45" t="str">
        <f t="shared" si="35"/>
        <v/>
      </c>
    </row>
    <row r="266" spans="1:12" hidden="1" x14ac:dyDescent="0.25">
      <c r="A266" s="40" t="str">
        <f t="shared" si="33"/>
        <v/>
      </c>
      <c r="B266" s="30" t="str">
        <f t="shared" si="27"/>
        <v/>
      </c>
      <c r="C266" s="25">
        <f>IF(B266&gt;$E$8,0,IF(B266="","",VLOOKUP(YEAR(B266),S.M.M.L.V.!$A$2:$B$100,2,FALSE)))</f>
        <v>0</v>
      </c>
      <c r="D266" s="41" t="str">
        <f t="shared" si="29"/>
        <v/>
      </c>
      <c r="E266" s="42" t="str">
        <f t="shared" si="28"/>
        <v/>
      </c>
      <c r="F266" s="98" t="str">
        <f>IF(B266="","",IF($I$8=1,VLOOKUP(YEAR(B266),'% Aportes Salud - Pensión'!$A$3:$E$100,4,FALSE),VLOOKUP(YEAR(B266),'% Aportes Salud - Pensión'!$A$3:$E$100,5,FALSE)))</f>
        <v/>
      </c>
      <c r="G266" s="42" t="str">
        <f t="shared" si="30"/>
        <v/>
      </c>
      <c r="H266" s="42" t="str">
        <f t="shared" si="34"/>
        <v/>
      </c>
      <c r="I266" s="44" t="str">
        <f t="shared" si="31"/>
        <v/>
      </c>
      <c r="J266" s="43" t="str">
        <f>IF(B266="","",LOOKUP(B266,'Interes Mora'!$A$3:$E$700))</f>
        <v/>
      </c>
      <c r="K266" s="45" t="str">
        <f t="shared" si="32"/>
        <v/>
      </c>
      <c r="L266" s="45" t="str">
        <f t="shared" si="35"/>
        <v/>
      </c>
    </row>
    <row r="267" spans="1:12" hidden="1" x14ac:dyDescent="0.25">
      <c r="A267" s="40" t="str">
        <f t="shared" si="33"/>
        <v/>
      </c>
      <c r="B267" s="30" t="str">
        <f t="shared" si="27"/>
        <v/>
      </c>
      <c r="C267" s="25">
        <f>IF(B267&gt;$E$8,0,IF(B267="","",VLOOKUP(YEAR(B267),S.M.M.L.V.!$A$2:$B$100,2,FALSE)))</f>
        <v>0</v>
      </c>
      <c r="D267" s="41" t="str">
        <f t="shared" si="29"/>
        <v/>
      </c>
      <c r="E267" s="42" t="str">
        <f t="shared" si="28"/>
        <v/>
      </c>
      <c r="F267" s="98" t="str">
        <f>IF(B267="","",IF($I$8=1,VLOOKUP(YEAR(B267),'% Aportes Salud - Pensión'!$A$3:$E$100,4,FALSE),VLOOKUP(YEAR(B267),'% Aportes Salud - Pensión'!$A$3:$E$100,5,FALSE)))</f>
        <v/>
      </c>
      <c r="G267" s="42" t="str">
        <f t="shared" si="30"/>
        <v/>
      </c>
      <c r="H267" s="42" t="str">
        <f t="shared" si="34"/>
        <v/>
      </c>
      <c r="I267" s="44" t="str">
        <f t="shared" si="31"/>
        <v/>
      </c>
      <c r="J267" s="43" t="str">
        <f>IF(B267="","",LOOKUP(B267,'Interes Mora'!$A$3:$E$700))</f>
        <v/>
      </c>
      <c r="K267" s="45" t="str">
        <f t="shared" si="32"/>
        <v/>
      </c>
      <c r="L267" s="45" t="str">
        <f t="shared" si="35"/>
        <v/>
      </c>
    </row>
    <row r="268" spans="1:12" hidden="1" x14ac:dyDescent="0.25">
      <c r="A268" s="40" t="str">
        <f t="shared" si="33"/>
        <v/>
      </c>
      <c r="B268" s="30" t="str">
        <f t="shared" si="27"/>
        <v/>
      </c>
      <c r="C268" s="25">
        <f>IF(B268&gt;$E$8,0,IF(B268="","",VLOOKUP(YEAR(B268),S.M.M.L.V.!$A$2:$B$100,2,FALSE)))</f>
        <v>0</v>
      </c>
      <c r="D268" s="41" t="str">
        <f t="shared" si="29"/>
        <v/>
      </c>
      <c r="E268" s="42" t="str">
        <f t="shared" si="28"/>
        <v/>
      </c>
      <c r="F268" s="98" t="str">
        <f>IF(B268="","",IF($I$8=1,VLOOKUP(YEAR(B268),'% Aportes Salud - Pensión'!$A$3:$E$100,4,FALSE),VLOOKUP(YEAR(B268),'% Aportes Salud - Pensión'!$A$3:$E$100,5,FALSE)))</f>
        <v/>
      </c>
      <c r="G268" s="42" t="str">
        <f t="shared" si="30"/>
        <v/>
      </c>
      <c r="H268" s="42" t="str">
        <f t="shared" si="34"/>
        <v/>
      </c>
      <c r="I268" s="44" t="str">
        <f t="shared" si="31"/>
        <v/>
      </c>
      <c r="J268" s="43" t="str">
        <f>IF(B268="","",LOOKUP(B268,'Interes Mora'!$A$3:$E$700))</f>
        <v/>
      </c>
      <c r="K268" s="45" t="str">
        <f t="shared" si="32"/>
        <v/>
      </c>
      <c r="L268" s="45" t="str">
        <f t="shared" si="35"/>
        <v/>
      </c>
    </row>
    <row r="269" spans="1:12" hidden="1" x14ac:dyDescent="0.25">
      <c r="A269" s="40" t="str">
        <f t="shared" si="33"/>
        <v/>
      </c>
      <c r="B269" s="30" t="str">
        <f t="shared" si="27"/>
        <v/>
      </c>
      <c r="C269" s="25">
        <f>IF(B269&gt;$E$8,0,IF(B269="","",VLOOKUP(YEAR(B269),S.M.M.L.V.!$A$2:$B$100,2,FALSE)))</f>
        <v>0</v>
      </c>
      <c r="D269" s="41" t="str">
        <f t="shared" si="29"/>
        <v/>
      </c>
      <c r="E269" s="42" t="str">
        <f t="shared" si="28"/>
        <v/>
      </c>
      <c r="F269" s="98" t="str">
        <f>IF(B269="","",IF($I$8=1,VLOOKUP(YEAR(B269),'% Aportes Salud - Pensión'!$A$3:$E$100,4,FALSE),VLOOKUP(YEAR(B269),'% Aportes Salud - Pensión'!$A$3:$E$100,5,FALSE)))</f>
        <v/>
      </c>
      <c r="G269" s="42" t="str">
        <f t="shared" si="30"/>
        <v/>
      </c>
      <c r="H269" s="42" t="str">
        <f t="shared" si="34"/>
        <v/>
      </c>
      <c r="I269" s="44" t="str">
        <f t="shared" si="31"/>
        <v/>
      </c>
      <c r="J269" s="43" t="str">
        <f>IF(B269="","",LOOKUP(B269,'Interes Mora'!$A$3:$E$700))</f>
        <v/>
      </c>
      <c r="K269" s="45" t="str">
        <f t="shared" si="32"/>
        <v/>
      </c>
      <c r="L269" s="45" t="str">
        <f t="shared" si="35"/>
        <v/>
      </c>
    </row>
    <row r="270" spans="1:12" hidden="1" x14ac:dyDescent="0.25">
      <c r="A270" s="40" t="str">
        <f t="shared" si="33"/>
        <v/>
      </c>
      <c r="B270" s="30" t="str">
        <f t="shared" ref="B270:B333" si="36">IF(A270="","",IF(EOMONTH(A270,0)&gt;=$L$8,$L$8,EOMONTH(A270,0)))</f>
        <v/>
      </c>
      <c r="C270" s="25">
        <f>IF(B270&gt;$E$8,0,IF(B270="","",VLOOKUP(YEAR(B270),S.M.M.L.V.!$A$2:$B$100,2,FALSE)))</f>
        <v>0</v>
      </c>
      <c r="D270" s="41" t="str">
        <f t="shared" si="29"/>
        <v/>
      </c>
      <c r="E270" s="42" t="str">
        <f t="shared" ref="E270:E333" si="37">IF(B270="","",+D270*C270/30)</f>
        <v/>
      </c>
      <c r="F270" s="98" t="str">
        <f>IF(B270="","",IF($I$8=1,VLOOKUP(YEAR(B270),'% Aportes Salud - Pensión'!$A$3:$E$100,4,FALSE),VLOOKUP(YEAR(B270),'% Aportes Salud - Pensión'!$A$3:$E$100,5,FALSE)))</f>
        <v/>
      </c>
      <c r="G270" s="42" t="str">
        <f t="shared" si="30"/>
        <v/>
      </c>
      <c r="H270" s="42" t="str">
        <f t="shared" si="34"/>
        <v/>
      </c>
      <c r="I270" s="44" t="str">
        <f t="shared" si="31"/>
        <v/>
      </c>
      <c r="J270" s="43" t="str">
        <f>IF(B270="","",LOOKUP(B270,'Interes Mora'!$A$3:$E$700))</f>
        <v/>
      </c>
      <c r="K270" s="45" t="str">
        <f t="shared" si="32"/>
        <v/>
      </c>
      <c r="L270" s="45" t="str">
        <f t="shared" si="35"/>
        <v/>
      </c>
    </row>
    <row r="271" spans="1:12" hidden="1" x14ac:dyDescent="0.25">
      <c r="A271" s="40" t="str">
        <f t="shared" si="33"/>
        <v/>
      </c>
      <c r="B271" s="30" t="str">
        <f t="shared" si="36"/>
        <v/>
      </c>
      <c r="C271" s="25">
        <f>IF(B271&gt;$E$8,0,IF(B271="","",VLOOKUP(YEAR(B271),S.M.M.L.V.!$A$2:$B$100,2,FALSE)))</f>
        <v>0</v>
      </c>
      <c r="D271" s="41" t="str">
        <f t="shared" ref="D271:D334" si="38">IF(B271="","",IF(C271=0,0,IF(YEAR(B271)&lt;1995,(+B271-A271+1),(ROUND(DAYS360((EOMONTH(A271,-1)+1),(IF(EOMONTH(B271,0)=B271,EOMONTH(B271,0),EOMONTH(B271,-1))))/30,0)*30+(IF(EOMONTH(B271,0)=B271,0,DAY(B271))-DAY(A271)))+1)))</f>
        <v/>
      </c>
      <c r="E271" s="42" t="str">
        <f t="shared" si="37"/>
        <v/>
      </c>
      <c r="F271" s="98" t="str">
        <f>IF(B271="","",IF($I$8=1,VLOOKUP(YEAR(B271),'% Aportes Salud - Pensión'!$A$3:$E$100,4,FALSE),VLOOKUP(YEAR(B271),'% Aportes Salud - Pensión'!$A$3:$E$100,5,FALSE)))</f>
        <v/>
      </c>
      <c r="G271" s="42" t="str">
        <f t="shared" ref="G271:G334" si="39">IF(B271="","",+E271*F271)</f>
        <v/>
      </c>
      <c r="H271" s="42" t="str">
        <f t="shared" si="34"/>
        <v/>
      </c>
      <c r="I271" s="44" t="str">
        <f t="shared" ref="I271:I334" si="40">IF(B271="","",+B271-A271+1)</f>
        <v/>
      </c>
      <c r="J271" s="43" t="str">
        <f>IF(B271="","",LOOKUP(B271,'Interes Mora'!$A$3:$E$700))</f>
        <v/>
      </c>
      <c r="K271" s="45" t="str">
        <f t="shared" ref="K271:K334" si="41">IF(B271="","",+H271*J271*I271/30)</f>
        <v/>
      </c>
      <c r="L271" s="45" t="str">
        <f t="shared" si="35"/>
        <v/>
      </c>
    </row>
    <row r="272" spans="1:12" hidden="1" x14ac:dyDescent="0.25">
      <c r="A272" s="40" t="str">
        <f t="shared" ref="A272:A335" si="42">IF(B271&lt;$L$8,B271+1,"")</f>
        <v/>
      </c>
      <c r="B272" s="30" t="str">
        <f t="shared" si="36"/>
        <v/>
      </c>
      <c r="C272" s="25">
        <f>IF(B272&gt;$E$8,0,IF(B272="","",VLOOKUP(YEAR(B272),S.M.M.L.V.!$A$2:$B$100,2,FALSE)))</f>
        <v>0</v>
      </c>
      <c r="D272" s="41" t="str">
        <f t="shared" si="38"/>
        <v/>
      </c>
      <c r="E272" s="42" t="str">
        <f t="shared" si="37"/>
        <v/>
      </c>
      <c r="F272" s="98" t="str">
        <f>IF(B272="","",IF($I$8=1,VLOOKUP(YEAR(B272),'% Aportes Salud - Pensión'!$A$3:$E$100,4,FALSE),VLOOKUP(YEAR(B272),'% Aportes Salud - Pensión'!$A$3:$E$100,5,FALSE)))</f>
        <v/>
      </c>
      <c r="G272" s="42" t="str">
        <f t="shared" si="39"/>
        <v/>
      </c>
      <c r="H272" s="42" t="str">
        <f t="shared" ref="H272:H335" si="43">IF(B272="","",+G272+H271)</f>
        <v/>
      </c>
      <c r="I272" s="44" t="str">
        <f t="shared" si="40"/>
        <v/>
      </c>
      <c r="J272" s="43" t="str">
        <f>IF(B272="","",LOOKUP(B272,'Interes Mora'!$A$3:$E$700))</f>
        <v/>
      </c>
      <c r="K272" s="45" t="str">
        <f t="shared" si="41"/>
        <v/>
      </c>
      <c r="L272" s="45" t="str">
        <f t="shared" ref="L272:L335" si="44">IF(B272="","",+L271+K272)</f>
        <v/>
      </c>
    </row>
    <row r="273" spans="1:12" hidden="1" x14ac:dyDescent="0.25">
      <c r="A273" s="40" t="str">
        <f t="shared" si="42"/>
        <v/>
      </c>
      <c r="B273" s="30" t="str">
        <f t="shared" si="36"/>
        <v/>
      </c>
      <c r="C273" s="25">
        <f>IF(B273&gt;$E$8,0,IF(B273="","",VLOOKUP(YEAR(B273),S.M.M.L.V.!$A$2:$B$100,2,FALSE)))</f>
        <v>0</v>
      </c>
      <c r="D273" s="41" t="str">
        <f t="shared" si="38"/>
        <v/>
      </c>
      <c r="E273" s="42" t="str">
        <f t="shared" si="37"/>
        <v/>
      </c>
      <c r="F273" s="98" t="str">
        <f>IF(B273="","",IF($I$8=1,VLOOKUP(YEAR(B273),'% Aportes Salud - Pensión'!$A$3:$E$100,4,FALSE),VLOOKUP(YEAR(B273),'% Aportes Salud - Pensión'!$A$3:$E$100,5,FALSE)))</f>
        <v/>
      </c>
      <c r="G273" s="42" t="str">
        <f t="shared" si="39"/>
        <v/>
      </c>
      <c r="H273" s="42" t="str">
        <f t="shared" si="43"/>
        <v/>
      </c>
      <c r="I273" s="44" t="str">
        <f t="shared" si="40"/>
        <v/>
      </c>
      <c r="J273" s="43" t="str">
        <f>IF(B273="","",LOOKUP(B273,'Interes Mora'!$A$3:$E$700))</f>
        <v/>
      </c>
      <c r="K273" s="45" t="str">
        <f t="shared" si="41"/>
        <v/>
      </c>
      <c r="L273" s="45" t="str">
        <f t="shared" si="44"/>
        <v/>
      </c>
    </row>
    <row r="274" spans="1:12" hidden="1" x14ac:dyDescent="0.25">
      <c r="A274" s="40" t="str">
        <f t="shared" si="42"/>
        <v/>
      </c>
      <c r="B274" s="30" t="str">
        <f t="shared" si="36"/>
        <v/>
      </c>
      <c r="C274" s="25">
        <f>IF(B274&gt;$E$8,0,IF(B274="","",VLOOKUP(YEAR(B274),S.M.M.L.V.!$A$2:$B$100,2,FALSE)))</f>
        <v>0</v>
      </c>
      <c r="D274" s="41" t="str">
        <f t="shared" si="38"/>
        <v/>
      </c>
      <c r="E274" s="42" t="str">
        <f t="shared" si="37"/>
        <v/>
      </c>
      <c r="F274" s="98" t="str">
        <f>IF(B274="","",IF($I$8=1,VLOOKUP(YEAR(B274),'% Aportes Salud - Pensión'!$A$3:$E$100,4,FALSE),VLOOKUP(YEAR(B274),'% Aportes Salud - Pensión'!$A$3:$E$100,5,FALSE)))</f>
        <v/>
      </c>
      <c r="G274" s="42" t="str">
        <f t="shared" si="39"/>
        <v/>
      </c>
      <c r="H274" s="42" t="str">
        <f t="shared" si="43"/>
        <v/>
      </c>
      <c r="I274" s="44" t="str">
        <f t="shared" si="40"/>
        <v/>
      </c>
      <c r="J274" s="43" t="str">
        <f>IF(B274="","",LOOKUP(B274,'Interes Mora'!$A$3:$E$700))</f>
        <v/>
      </c>
      <c r="K274" s="45" t="str">
        <f t="shared" si="41"/>
        <v/>
      </c>
      <c r="L274" s="45" t="str">
        <f t="shared" si="44"/>
        <v/>
      </c>
    </row>
    <row r="275" spans="1:12" hidden="1" x14ac:dyDescent="0.25">
      <c r="A275" s="40" t="str">
        <f t="shared" si="42"/>
        <v/>
      </c>
      <c r="B275" s="30" t="str">
        <f t="shared" si="36"/>
        <v/>
      </c>
      <c r="C275" s="25">
        <f>IF(B275&gt;$E$8,0,IF(B275="","",VLOOKUP(YEAR(B275),S.M.M.L.V.!$A$2:$B$100,2,FALSE)))</f>
        <v>0</v>
      </c>
      <c r="D275" s="41" t="str">
        <f t="shared" si="38"/>
        <v/>
      </c>
      <c r="E275" s="42" t="str">
        <f t="shared" si="37"/>
        <v/>
      </c>
      <c r="F275" s="98" t="str">
        <f>IF(B275="","",IF($I$8=1,VLOOKUP(YEAR(B275),'% Aportes Salud - Pensión'!$A$3:$E$100,4,FALSE),VLOOKUP(YEAR(B275),'% Aportes Salud - Pensión'!$A$3:$E$100,5,FALSE)))</f>
        <v/>
      </c>
      <c r="G275" s="42" t="str">
        <f t="shared" si="39"/>
        <v/>
      </c>
      <c r="H275" s="42" t="str">
        <f t="shared" si="43"/>
        <v/>
      </c>
      <c r="I275" s="44" t="str">
        <f t="shared" si="40"/>
        <v/>
      </c>
      <c r="J275" s="43" t="str">
        <f>IF(B275="","",LOOKUP(B275,'Interes Mora'!$A$3:$E$700))</f>
        <v/>
      </c>
      <c r="K275" s="45" t="str">
        <f t="shared" si="41"/>
        <v/>
      </c>
      <c r="L275" s="45" t="str">
        <f t="shared" si="44"/>
        <v/>
      </c>
    </row>
    <row r="276" spans="1:12" hidden="1" x14ac:dyDescent="0.25">
      <c r="A276" s="40" t="str">
        <f t="shared" si="42"/>
        <v/>
      </c>
      <c r="B276" s="30" t="str">
        <f t="shared" si="36"/>
        <v/>
      </c>
      <c r="C276" s="25">
        <f>IF(B276&gt;$E$8,0,IF(B276="","",VLOOKUP(YEAR(B276),S.M.M.L.V.!$A$2:$B$100,2,FALSE)))</f>
        <v>0</v>
      </c>
      <c r="D276" s="41" t="str">
        <f t="shared" si="38"/>
        <v/>
      </c>
      <c r="E276" s="42" t="str">
        <f t="shared" si="37"/>
        <v/>
      </c>
      <c r="F276" s="98" t="str">
        <f>IF(B276="","",IF($I$8=1,VLOOKUP(YEAR(B276),'% Aportes Salud - Pensión'!$A$3:$E$100,4,FALSE),VLOOKUP(YEAR(B276),'% Aportes Salud - Pensión'!$A$3:$E$100,5,FALSE)))</f>
        <v/>
      </c>
      <c r="G276" s="42" t="str">
        <f t="shared" si="39"/>
        <v/>
      </c>
      <c r="H276" s="42" t="str">
        <f t="shared" si="43"/>
        <v/>
      </c>
      <c r="I276" s="44" t="str">
        <f t="shared" si="40"/>
        <v/>
      </c>
      <c r="J276" s="43" t="str">
        <f>IF(B276="","",LOOKUP(B276,'Interes Mora'!$A$3:$E$700))</f>
        <v/>
      </c>
      <c r="K276" s="45" t="str">
        <f t="shared" si="41"/>
        <v/>
      </c>
      <c r="L276" s="45" t="str">
        <f t="shared" si="44"/>
        <v/>
      </c>
    </row>
    <row r="277" spans="1:12" hidden="1" x14ac:dyDescent="0.25">
      <c r="A277" s="40" t="str">
        <f t="shared" si="42"/>
        <v/>
      </c>
      <c r="B277" s="30" t="str">
        <f t="shared" si="36"/>
        <v/>
      </c>
      <c r="C277" s="25">
        <f>IF(B277&gt;$E$8,0,IF(B277="","",VLOOKUP(YEAR(B277),S.M.M.L.V.!$A$2:$B$100,2,FALSE)))</f>
        <v>0</v>
      </c>
      <c r="D277" s="41" t="str">
        <f t="shared" si="38"/>
        <v/>
      </c>
      <c r="E277" s="42" t="str">
        <f t="shared" si="37"/>
        <v/>
      </c>
      <c r="F277" s="98" t="str">
        <f>IF(B277="","",IF($I$8=1,VLOOKUP(YEAR(B277),'% Aportes Salud - Pensión'!$A$3:$E$100,4,FALSE),VLOOKUP(YEAR(B277),'% Aportes Salud - Pensión'!$A$3:$E$100,5,FALSE)))</f>
        <v/>
      </c>
      <c r="G277" s="42" t="str">
        <f t="shared" si="39"/>
        <v/>
      </c>
      <c r="H277" s="42" t="str">
        <f t="shared" si="43"/>
        <v/>
      </c>
      <c r="I277" s="44" t="str">
        <f t="shared" si="40"/>
        <v/>
      </c>
      <c r="J277" s="43" t="str">
        <f>IF(B277="","",LOOKUP(B277,'Interes Mora'!$A$3:$E$700))</f>
        <v/>
      </c>
      <c r="K277" s="45" t="str">
        <f t="shared" si="41"/>
        <v/>
      </c>
      <c r="L277" s="45" t="str">
        <f t="shared" si="44"/>
        <v/>
      </c>
    </row>
    <row r="278" spans="1:12" hidden="1" x14ac:dyDescent="0.25">
      <c r="A278" s="40" t="str">
        <f t="shared" si="42"/>
        <v/>
      </c>
      <c r="B278" s="30" t="str">
        <f t="shared" si="36"/>
        <v/>
      </c>
      <c r="C278" s="25">
        <f>IF(B278&gt;$E$8,0,IF(B278="","",VLOOKUP(YEAR(B278),S.M.M.L.V.!$A$2:$B$100,2,FALSE)))</f>
        <v>0</v>
      </c>
      <c r="D278" s="41" t="str">
        <f t="shared" si="38"/>
        <v/>
      </c>
      <c r="E278" s="42" t="str">
        <f t="shared" si="37"/>
        <v/>
      </c>
      <c r="F278" s="98" t="str">
        <f>IF(B278="","",IF($I$8=1,VLOOKUP(YEAR(B278),'% Aportes Salud - Pensión'!$A$3:$E$100,4,FALSE),VLOOKUP(YEAR(B278),'% Aportes Salud - Pensión'!$A$3:$E$100,5,FALSE)))</f>
        <v/>
      </c>
      <c r="G278" s="42" t="str">
        <f t="shared" si="39"/>
        <v/>
      </c>
      <c r="H278" s="42" t="str">
        <f t="shared" si="43"/>
        <v/>
      </c>
      <c r="I278" s="44" t="str">
        <f t="shared" si="40"/>
        <v/>
      </c>
      <c r="J278" s="43" t="str">
        <f>IF(B278="","",LOOKUP(B278,'Interes Mora'!$A$3:$E$700))</f>
        <v/>
      </c>
      <c r="K278" s="45" t="str">
        <f t="shared" si="41"/>
        <v/>
      </c>
      <c r="L278" s="45" t="str">
        <f t="shared" si="44"/>
        <v/>
      </c>
    </row>
    <row r="279" spans="1:12" hidden="1" x14ac:dyDescent="0.25">
      <c r="A279" s="40" t="str">
        <f t="shared" si="42"/>
        <v/>
      </c>
      <c r="B279" s="30" t="str">
        <f t="shared" si="36"/>
        <v/>
      </c>
      <c r="C279" s="25">
        <f>IF(B279&gt;$E$8,0,IF(B279="","",VLOOKUP(YEAR(B279),S.M.M.L.V.!$A$2:$B$100,2,FALSE)))</f>
        <v>0</v>
      </c>
      <c r="D279" s="41" t="str">
        <f t="shared" si="38"/>
        <v/>
      </c>
      <c r="E279" s="42" t="str">
        <f t="shared" si="37"/>
        <v/>
      </c>
      <c r="F279" s="98" t="str">
        <f>IF(B279="","",IF($I$8=1,VLOOKUP(YEAR(B279),'% Aportes Salud - Pensión'!$A$3:$E$100,4,FALSE),VLOOKUP(YEAR(B279),'% Aportes Salud - Pensión'!$A$3:$E$100,5,FALSE)))</f>
        <v/>
      </c>
      <c r="G279" s="42" t="str">
        <f t="shared" si="39"/>
        <v/>
      </c>
      <c r="H279" s="42" t="str">
        <f t="shared" si="43"/>
        <v/>
      </c>
      <c r="I279" s="44" t="str">
        <f t="shared" si="40"/>
        <v/>
      </c>
      <c r="J279" s="43" t="str">
        <f>IF(B279="","",LOOKUP(B279,'Interes Mora'!$A$3:$E$700))</f>
        <v/>
      </c>
      <c r="K279" s="45" t="str">
        <f t="shared" si="41"/>
        <v/>
      </c>
      <c r="L279" s="45" t="str">
        <f t="shared" si="44"/>
        <v/>
      </c>
    </row>
    <row r="280" spans="1:12" hidden="1" x14ac:dyDescent="0.25">
      <c r="A280" s="40" t="str">
        <f t="shared" si="42"/>
        <v/>
      </c>
      <c r="B280" s="30" t="str">
        <f t="shared" si="36"/>
        <v/>
      </c>
      <c r="C280" s="25">
        <f>IF(B280&gt;$E$8,0,IF(B280="","",VLOOKUP(YEAR(B280),S.M.M.L.V.!$A$2:$B$100,2,FALSE)))</f>
        <v>0</v>
      </c>
      <c r="D280" s="41" t="str">
        <f t="shared" si="38"/>
        <v/>
      </c>
      <c r="E280" s="42" t="str">
        <f t="shared" si="37"/>
        <v/>
      </c>
      <c r="F280" s="98" t="str">
        <f>IF(B280="","",IF($I$8=1,VLOOKUP(YEAR(B280),'% Aportes Salud - Pensión'!$A$3:$E$100,4,FALSE),VLOOKUP(YEAR(B280),'% Aportes Salud - Pensión'!$A$3:$E$100,5,FALSE)))</f>
        <v/>
      </c>
      <c r="G280" s="42" t="str">
        <f t="shared" si="39"/>
        <v/>
      </c>
      <c r="H280" s="42" t="str">
        <f t="shared" si="43"/>
        <v/>
      </c>
      <c r="I280" s="44" t="str">
        <f t="shared" si="40"/>
        <v/>
      </c>
      <c r="J280" s="43" t="str">
        <f>IF(B280="","",LOOKUP(B280,'Interes Mora'!$A$3:$E$700))</f>
        <v/>
      </c>
      <c r="K280" s="45" t="str">
        <f t="shared" si="41"/>
        <v/>
      </c>
      <c r="L280" s="45" t="str">
        <f t="shared" si="44"/>
        <v/>
      </c>
    </row>
    <row r="281" spans="1:12" hidden="1" x14ac:dyDescent="0.25">
      <c r="A281" s="40" t="str">
        <f t="shared" si="42"/>
        <v/>
      </c>
      <c r="B281" s="30" t="str">
        <f t="shared" si="36"/>
        <v/>
      </c>
      <c r="C281" s="25">
        <f>IF(B281&gt;$E$8,0,IF(B281="","",VLOOKUP(YEAR(B281),S.M.M.L.V.!$A$2:$B$100,2,FALSE)))</f>
        <v>0</v>
      </c>
      <c r="D281" s="41" t="str">
        <f t="shared" si="38"/>
        <v/>
      </c>
      <c r="E281" s="42" t="str">
        <f t="shared" si="37"/>
        <v/>
      </c>
      <c r="F281" s="98" t="str">
        <f>IF(B281="","",IF($I$8=1,VLOOKUP(YEAR(B281),'% Aportes Salud - Pensión'!$A$3:$E$100,4,FALSE),VLOOKUP(YEAR(B281),'% Aportes Salud - Pensión'!$A$3:$E$100,5,FALSE)))</f>
        <v/>
      </c>
      <c r="G281" s="42" t="str">
        <f t="shared" si="39"/>
        <v/>
      </c>
      <c r="H281" s="42" t="str">
        <f t="shared" si="43"/>
        <v/>
      </c>
      <c r="I281" s="44" t="str">
        <f t="shared" si="40"/>
        <v/>
      </c>
      <c r="J281" s="43" t="str">
        <f>IF(B281="","",LOOKUP(B281,'Interes Mora'!$A$3:$E$700))</f>
        <v/>
      </c>
      <c r="K281" s="45" t="str">
        <f t="shared" si="41"/>
        <v/>
      </c>
      <c r="L281" s="45" t="str">
        <f t="shared" si="44"/>
        <v/>
      </c>
    </row>
    <row r="282" spans="1:12" hidden="1" x14ac:dyDescent="0.25">
      <c r="A282" s="40" t="str">
        <f t="shared" si="42"/>
        <v/>
      </c>
      <c r="B282" s="30" t="str">
        <f t="shared" si="36"/>
        <v/>
      </c>
      <c r="C282" s="25">
        <f>IF(B282&gt;$E$8,0,IF(B282="","",VLOOKUP(YEAR(B282),S.M.M.L.V.!$A$2:$B$100,2,FALSE)))</f>
        <v>0</v>
      </c>
      <c r="D282" s="41" t="str">
        <f t="shared" si="38"/>
        <v/>
      </c>
      <c r="E282" s="42" t="str">
        <f t="shared" si="37"/>
        <v/>
      </c>
      <c r="F282" s="98" t="str">
        <f>IF(B282="","",IF($I$8=1,VLOOKUP(YEAR(B282),'% Aportes Salud - Pensión'!$A$3:$E$100,4,FALSE),VLOOKUP(YEAR(B282),'% Aportes Salud - Pensión'!$A$3:$E$100,5,FALSE)))</f>
        <v/>
      </c>
      <c r="G282" s="42" t="str">
        <f t="shared" si="39"/>
        <v/>
      </c>
      <c r="H282" s="42" t="str">
        <f t="shared" si="43"/>
        <v/>
      </c>
      <c r="I282" s="44" t="str">
        <f t="shared" si="40"/>
        <v/>
      </c>
      <c r="J282" s="43" t="str">
        <f>IF(B282="","",LOOKUP(B282,'Interes Mora'!$A$3:$E$700))</f>
        <v/>
      </c>
      <c r="K282" s="45" t="str">
        <f t="shared" si="41"/>
        <v/>
      </c>
      <c r="L282" s="45" t="str">
        <f t="shared" si="44"/>
        <v/>
      </c>
    </row>
    <row r="283" spans="1:12" hidden="1" x14ac:dyDescent="0.25">
      <c r="A283" s="40" t="str">
        <f t="shared" si="42"/>
        <v/>
      </c>
      <c r="B283" s="30" t="str">
        <f t="shared" si="36"/>
        <v/>
      </c>
      <c r="C283" s="25">
        <f>IF(B283&gt;$E$8,0,IF(B283="","",VLOOKUP(YEAR(B283),S.M.M.L.V.!$A$2:$B$100,2,FALSE)))</f>
        <v>0</v>
      </c>
      <c r="D283" s="41" t="str">
        <f t="shared" si="38"/>
        <v/>
      </c>
      <c r="E283" s="42" t="str">
        <f t="shared" si="37"/>
        <v/>
      </c>
      <c r="F283" s="98" t="str">
        <f>IF(B283="","",IF($I$8=1,VLOOKUP(YEAR(B283),'% Aportes Salud - Pensión'!$A$3:$E$100,4,FALSE),VLOOKUP(YEAR(B283),'% Aportes Salud - Pensión'!$A$3:$E$100,5,FALSE)))</f>
        <v/>
      </c>
      <c r="G283" s="42" t="str">
        <f t="shared" si="39"/>
        <v/>
      </c>
      <c r="H283" s="42" t="str">
        <f t="shared" si="43"/>
        <v/>
      </c>
      <c r="I283" s="44" t="str">
        <f t="shared" si="40"/>
        <v/>
      </c>
      <c r="J283" s="43" t="str">
        <f>IF(B283="","",LOOKUP(B283,'Interes Mora'!$A$3:$E$700))</f>
        <v/>
      </c>
      <c r="K283" s="45" t="str">
        <f t="shared" si="41"/>
        <v/>
      </c>
      <c r="L283" s="45" t="str">
        <f t="shared" si="44"/>
        <v/>
      </c>
    </row>
    <row r="284" spans="1:12" hidden="1" x14ac:dyDescent="0.25">
      <c r="A284" s="40" t="str">
        <f t="shared" si="42"/>
        <v/>
      </c>
      <c r="B284" s="30" t="str">
        <f t="shared" si="36"/>
        <v/>
      </c>
      <c r="C284" s="25">
        <f>IF(B284&gt;$E$8,0,IF(B284="","",VLOOKUP(YEAR(B284),S.M.M.L.V.!$A$2:$B$100,2,FALSE)))</f>
        <v>0</v>
      </c>
      <c r="D284" s="41" t="str">
        <f t="shared" si="38"/>
        <v/>
      </c>
      <c r="E284" s="42" t="str">
        <f t="shared" si="37"/>
        <v/>
      </c>
      <c r="F284" s="98" t="str">
        <f>IF(B284="","",IF($I$8=1,VLOOKUP(YEAR(B284),'% Aportes Salud - Pensión'!$A$3:$E$100,4,FALSE),VLOOKUP(YEAR(B284),'% Aportes Salud - Pensión'!$A$3:$E$100,5,FALSE)))</f>
        <v/>
      </c>
      <c r="G284" s="42" t="str">
        <f t="shared" si="39"/>
        <v/>
      </c>
      <c r="H284" s="42" t="str">
        <f t="shared" si="43"/>
        <v/>
      </c>
      <c r="I284" s="44" t="str">
        <f t="shared" si="40"/>
        <v/>
      </c>
      <c r="J284" s="43" t="str">
        <f>IF(B284="","",LOOKUP(B284,'Interes Mora'!$A$3:$E$700))</f>
        <v/>
      </c>
      <c r="K284" s="45" t="str">
        <f t="shared" si="41"/>
        <v/>
      </c>
      <c r="L284" s="45" t="str">
        <f t="shared" si="44"/>
        <v/>
      </c>
    </row>
    <row r="285" spans="1:12" hidden="1" x14ac:dyDescent="0.25">
      <c r="A285" s="40" t="str">
        <f t="shared" si="42"/>
        <v/>
      </c>
      <c r="B285" s="30" t="str">
        <f t="shared" si="36"/>
        <v/>
      </c>
      <c r="C285" s="25">
        <f>IF(B285&gt;$E$8,0,IF(B285="","",VLOOKUP(YEAR(B285),S.M.M.L.V.!$A$2:$B$100,2,FALSE)))</f>
        <v>0</v>
      </c>
      <c r="D285" s="41" t="str">
        <f t="shared" si="38"/>
        <v/>
      </c>
      <c r="E285" s="42" t="str">
        <f t="shared" si="37"/>
        <v/>
      </c>
      <c r="F285" s="98" t="str">
        <f>IF(B285="","",IF($I$8=1,VLOOKUP(YEAR(B285),'% Aportes Salud - Pensión'!$A$3:$E$100,4,FALSE),VLOOKUP(YEAR(B285),'% Aportes Salud - Pensión'!$A$3:$E$100,5,FALSE)))</f>
        <v/>
      </c>
      <c r="G285" s="42" t="str">
        <f t="shared" si="39"/>
        <v/>
      </c>
      <c r="H285" s="42" t="str">
        <f t="shared" si="43"/>
        <v/>
      </c>
      <c r="I285" s="44" t="str">
        <f t="shared" si="40"/>
        <v/>
      </c>
      <c r="J285" s="43" t="str">
        <f>IF(B285="","",LOOKUP(B285,'Interes Mora'!$A$3:$E$700))</f>
        <v/>
      </c>
      <c r="K285" s="45" t="str">
        <f t="shared" si="41"/>
        <v/>
      </c>
      <c r="L285" s="45" t="str">
        <f t="shared" si="44"/>
        <v/>
      </c>
    </row>
    <row r="286" spans="1:12" hidden="1" x14ac:dyDescent="0.25">
      <c r="A286" s="40" t="str">
        <f t="shared" si="42"/>
        <v/>
      </c>
      <c r="B286" s="30" t="str">
        <f t="shared" si="36"/>
        <v/>
      </c>
      <c r="C286" s="25">
        <f>IF(B286&gt;$E$8,0,IF(B286="","",VLOOKUP(YEAR(B286),S.M.M.L.V.!$A$2:$B$100,2,FALSE)))</f>
        <v>0</v>
      </c>
      <c r="D286" s="41" t="str">
        <f t="shared" si="38"/>
        <v/>
      </c>
      <c r="E286" s="42" t="str">
        <f t="shared" si="37"/>
        <v/>
      </c>
      <c r="F286" s="98" t="str">
        <f>IF(B286="","",IF($I$8=1,VLOOKUP(YEAR(B286),'% Aportes Salud - Pensión'!$A$3:$E$100,4,FALSE),VLOOKUP(YEAR(B286),'% Aportes Salud - Pensión'!$A$3:$E$100,5,FALSE)))</f>
        <v/>
      </c>
      <c r="G286" s="42" t="str">
        <f t="shared" si="39"/>
        <v/>
      </c>
      <c r="H286" s="42" t="str">
        <f t="shared" si="43"/>
        <v/>
      </c>
      <c r="I286" s="44" t="str">
        <f t="shared" si="40"/>
        <v/>
      </c>
      <c r="J286" s="43" t="str">
        <f>IF(B286="","",LOOKUP(B286,'Interes Mora'!$A$3:$E$700))</f>
        <v/>
      </c>
      <c r="K286" s="45" t="str">
        <f t="shared" si="41"/>
        <v/>
      </c>
      <c r="L286" s="45" t="str">
        <f t="shared" si="44"/>
        <v/>
      </c>
    </row>
    <row r="287" spans="1:12" hidden="1" x14ac:dyDescent="0.25">
      <c r="A287" s="40" t="str">
        <f t="shared" si="42"/>
        <v/>
      </c>
      <c r="B287" s="30" t="str">
        <f t="shared" si="36"/>
        <v/>
      </c>
      <c r="C287" s="25">
        <f>IF(B287&gt;$E$8,0,IF(B287="","",VLOOKUP(YEAR(B287),S.M.M.L.V.!$A$2:$B$100,2,FALSE)))</f>
        <v>0</v>
      </c>
      <c r="D287" s="41" t="str">
        <f t="shared" si="38"/>
        <v/>
      </c>
      <c r="E287" s="42" t="str">
        <f t="shared" si="37"/>
        <v/>
      </c>
      <c r="F287" s="98" t="str">
        <f>IF(B287="","",IF($I$8=1,VLOOKUP(YEAR(B287),'% Aportes Salud - Pensión'!$A$3:$E$100,4,FALSE),VLOOKUP(YEAR(B287),'% Aportes Salud - Pensión'!$A$3:$E$100,5,FALSE)))</f>
        <v/>
      </c>
      <c r="G287" s="42" t="str">
        <f t="shared" si="39"/>
        <v/>
      </c>
      <c r="H287" s="42" t="str">
        <f t="shared" si="43"/>
        <v/>
      </c>
      <c r="I287" s="44" t="str">
        <f t="shared" si="40"/>
        <v/>
      </c>
      <c r="J287" s="43" t="str">
        <f>IF(B287="","",LOOKUP(B287,'Interes Mora'!$A$3:$E$700))</f>
        <v/>
      </c>
      <c r="K287" s="45" t="str">
        <f t="shared" si="41"/>
        <v/>
      </c>
      <c r="L287" s="45" t="str">
        <f t="shared" si="44"/>
        <v/>
      </c>
    </row>
    <row r="288" spans="1:12" hidden="1" x14ac:dyDescent="0.25">
      <c r="A288" s="40" t="str">
        <f t="shared" si="42"/>
        <v/>
      </c>
      <c r="B288" s="30" t="str">
        <f t="shared" si="36"/>
        <v/>
      </c>
      <c r="C288" s="25">
        <f>IF(B288&gt;$E$8,0,IF(B288="","",VLOOKUP(YEAR(B288),S.M.M.L.V.!$A$2:$B$100,2,FALSE)))</f>
        <v>0</v>
      </c>
      <c r="D288" s="41" t="str">
        <f t="shared" si="38"/>
        <v/>
      </c>
      <c r="E288" s="42" t="str">
        <f t="shared" si="37"/>
        <v/>
      </c>
      <c r="F288" s="98" t="str">
        <f>IF(B288="","",IF($I$8=1,VLOOKUP(YEAR(B288),'% Aportes Salud - Pensión'!$A$3:$E$100,4,FALSE),VLOOKUP(YEAR(B288),'% Aportes Salud - Pensión'!$A$3:$E$100,5,FALSE)))</f>
        <v/>
      </c>
      <c r="G288" s="42" t="str">
        <f t="shared" si="39"/>
        <v/>
      </c>
      <c r="H288" s="42" t="str">
        <f t="shared" si="43"/>
        <v/>
      </c>
      <c r="I288" s="44" t="str">
        <f t="shared" si="40"/>
        <v/>
      </c>
      <c r="J288" s="43" t="str">
        <f>IF(B288="","",LOOKUP(B288,'Interes Mora'!$A$3:$E$700))</f>
        <v/>
      </c>
      <c r="K288" s="45" t="str">
        <f t="shared" si="41"/>
        <v/>
      </c>
      <c r="L288" s="45" t="str">
        <f t="shared" si="44"/>
        <v/>
      </c>
    </row>
    <row r="289" spans="1:12" hidden="1" x14ac:dyDescent="0.25">
      <c r="A289" s="40" t="str">
        <f t="shared" si="42"/>
        <v/>
      </c>
      <c r="B289" s="30" t="str">
        <f t="shared" si="36"/>
        <v/>
      </c>
      <c r="C289" s="25">
        <f>IF(B289&gt;$E$8,0,IF(B289="","",VLOOKUP(YEAR(B289),S.M.M.L.V.!$A$2:$B$100,2,FALSE)))</f>
        <v>0</v>
      </c>
      <c r="D289" s="41" t="str">
        <f t="shared" si="38"/>
        <v/>
      </c>
      <c r="E289" s="42" t="str">
        <f t="shared" si="37"/>
        <v/>
      </c>
      <c r="F289" s="98" t="str">
        <f>IF(B289="","",IF($I$8=1,VLOOKUP(YEAR(B289),'% Aportes Salud - Pensión'!$A$3:$E$100,4,FALSE),VLOOKUP(YEAR(B289),'% Aportes Salud - Pensión'!$A$3:$E$100,5,FALSE)))</f>
        <v/>
      </c>
      <c r="G289" s="42" t="str">
        <f t="shared" si="39"/>
        <v/>
      </c>
      <c r="H289" s="42" t="str">
        <f t="shared" si="43"/>
        <v/>
      </c>
      <c r="I289" s="44" t="str">
        <f t="shared" si="40"/>
        <v/>
      </c>
      <c r="J289" s="43" t="str">
        <f>IF(B289="","",LOOKUP(B289,'Interes Mora'!$A$3:$E$700))</f>
        <v/>
      </c>
      <c r="K289" s="45" t="str">
        <f t="shared" si="41"/>
        <v/>
      </c>
      <c r="L289" s="45" t="str">
        <f t="shared" si="44"/>
        <v/>
      </c>
    </row>
    <row r="290" spans="1:12" hidden="1" x14ac:dyDescent="0.25">
      <c r="A290" s="40" t="str">
        <f t="shared" si="42"/>
        <v/>
      </c>
      <c r="B290" s="30" t="str">
        <f t="shared" si="36"/>
        <v/>
      </c>
      <c r="C290" s="25">
        <f>IF(B290&gt;$E$8,0,IF(B290="","",VLOOKUP(YEAR(B290),S.M.M.L.V.!$A$2:$B$100,2,FALSE)))</f>
        <v>0</v>
      </c>
      <c r="D290" s="41" t="str">
        <f t="shared" si="38"/>
        <v/>
      </c>
      <c r="E290" s="42" t="str">
        <f t="shared" si="37"/>
        <v/>
      </c>
      <c r="F290" s="98" t="str">
        <f>IF(B290="","",IF($I$8=1,VLOOKUP(YEAR(B290),'% Aportes Salud - Pensión'!$A$3:$E$100,4,FALSE),VLOOKUP(YEAR(B290),'% Aportes Salud - Pensión'!$A$3:$E$100,5,FALSE)))</f>
        <v/>
      </c>
      <c r="G290" s="42" t="str">
        <f t="shared" si="39"/>
        <v/>
      </c>
      <c r="H290" s="42" t="str">
        <f t="shared" si="43"/>
        <v/>
      </c>
      <c r="I290" s="44" t="str">
        <f t="shared" si="40"/>
        <v/>
      </c>
      <c r="J290" s="43" t="str">
        <f>IF(B290="","",LOOKUP(B290,'Interes Mora'!$A$3:$E$700))</f>
        <v/>
      </c>
      <c r="K290" s="45" t="str">
        <f t="shared" si="41"/>
        <v/>
      </c>
      <c r="L290" s="45" t="str">
        <f t="shared" si="44"/>
        <v/>
      </c>
    </row>
    <row r="291" spans="1:12" hidden="1" x14ac:dyDescent="0.25">
      <c r="A291" s="40" t="str">
        <f t="shared" si="42"/>
        <v/>
      </c>
      <c r="B291" s="30" t="str">
        <f t="shared" si="36"/>
        <v/>
      </c>
      <c r="C291" s="25">
        <f>IF(B291&gt;$E$8,0,IF(B291="","",VLOOKUP(YEAR(B291),S.M.M.L.V.!$A$2:$B$100,2,FALSE)))</f>
        <v>0</v>
      </c>
      <c r="D291" s="41" t="str">
        <f t="shared" si="38"/>
        <v/>
      </c>
      <c r="E291" s="42" t="str">
        <f t="shared" si="37"/>
        <v/>
      </c>
      <c r="F291" s="98" t="str">
        <f>IF(B291="","",IF($I$8=1,VLOOKUP(YEAR(B291),'% Aportes Salud - Pensión'!$A$3:$E$100,4,FALSE),VLOOKUP(YEAR(B291),'% Aportes Salud - Pensión'!$A$3:$E$100,5,FALSE)))</f>
        <v/>
      </c>
      <c r="G291" s="42" t="str">
        <f t="shared" si="39"/>
        <v/>
      </c>
      <c r="H291" s="42" t="str">
        <f t="shared" si="43"/>
        <v/>
      </c>
      <c r="I291" s="44" t="str">
        <f t="shared" si="40"/>
        <v/>
      </c>
      <c r="J291" s="43" t="str">
        <f>IF(B291="","",LOOKUP(B291,'Interes Mora'!$A$3:$E$700))</f>
        <v/>
      </c>
      <c r="K291" s="45" t="str">
        <f t="shared" si="41"/>
        <v/>
      </c>
      <c r="L291" s="45" t="str">
        <f t="shared" si="44"/>
        <v/>
      </c>
    </row>
    <row r="292" spans="1:12" hidden="1" x14ac:dyDescent="0.25">
      <c r="A292" s="40" t="str">
        <f t="shared" si="42"/>
        <v/>
      </c>
      <c r="B292" s="30" t="str">
        <f t="shared" si="36"/>
        <v/>
      </c>
      <c r="C292" s="25">
        <f>IF(B292&gt;$E$8,0,IF(B292="","",VLOOKUP(YEAR(B292),S.M.M.L.V.!$A$2:$B$100,2,FALSE)))</f>
        <v>0</v>
      </c>
      <c r="D292" s="41" t="str">
        <f t="shared" si="38"/>
        <v/>
      </c>
      <c r="E292" s="42" t="str">
        <f t="shared" si="37"/>
        <v/>
      </c>
      <c r="F292" s="98" t="str">
        <f>IF(B292="","",IF($I$8=1,VLOOKUP(YEAR(B292),'% Aportes Salud - Pensión'!$A$3:$E$100,4,FALSE),VLOOKUP(YEAR(B292),'% Aportes Salud - Pensión'!$A$3:$E$100,5,FALSE)))</f>
        <v/>
      </c>
      <c r="G292" s="42" t="str">
        <f t="shared" si="39"/>
        <v/>
      </c>
      <c r="H292" s="42" t="str">
        <f t="shared" si="43"/>
        <v/>
      </c>
      <c r="I292" s="44" t="str">
        <f t="shared" si="40"/>
        <v/>
      </c>
      <c r="J292" s="43" t="str">
        <f>IF(B292="","",LOOKUP(B292,'Interes Mora'!$A$3:$E$700))</f>
        <v/>
      </c>
      <c r="K292" s="45" t="str">
        <f t="shared" si="41"/>
        <v/>
      </c>
      <c r="L292" s="45" t="str">
        <f t="shared" si="44"/>
        <v/>
      </c>
    </row>
    <row r="293" spans="1:12" hidden="1" x14ac:dyDescent="0.25">
      <c r="A293" s="40" t="str">
        <f t="shared" si="42"/>
        <v/>
      </c>
      <c r="B293" s="30" t="str">
        <f t="shared" si="36"/>
        <v/>
      </c>
      <c r="C293" s="25">
        <f>IF(B293&gt;$E$8,0,IF(B293="","",VLOOKUP(YEAR(B293),S.M.M.L.V.!$A$2:$B$100,2,FALSE)))</f>
        <v>0</v>
      </c>
      <c r="D293" s="41" t="str">
        <f t="shared" si="38"/>
        <v/>
      </c>
      <c r="E293" s="42" t="str">
        <f t="shared" si="37"/>
        <v/>
      </c>
      <c r="F293" s="98" t="str">
        <f>IF(B293="","",IF($I$8=1,VLOOKUP(YEAR(B293),'% Aportes Salud - Pensión'!$A$3:$E$100,4,FALSE),VLOOKUP(YEAR(B293),'% Aportes Salud - Pensión'!$A$3:$E$100,5,FALSE)))</f>
        <v/>
      </c>
      <c r="G293" s="42" t="str">
        <f t="shared" si="39"/>
        <v/>
      </c>
      <c r="H293" s="42" t="str">
        <f t="shared" si="43"/>
        <v/>
      </c>
      <c r="I293" s="44" t="str">
        <f t="shared" si="40"/>
        <v/>
      </c>
      <c r="J293" s="43" t="str">
        <f>IF(B293="","",LOOKUP(B293,'Interes Mora'!$A$3:$E$700))</f>
        <v/>
      </c>
      <c r="K293" s="45" t="str">
        <f t="shared" si="41"/>
        <v/>
      </c>
      <c r="L293" s="45" t="str">
        <f t="shared" si="44"/>
        <v/>
      </c>
    </row>
    <row r="294" spans="1:12" hidden="1" x14ac:dyDescent="0.25">
      <c r="A294" s="40" t="str">
        <f t="shared" si="42"/>
        <v/>
      </c>
      <c r="B294" s="30" t="str">
        <f t="shared" si="36"/>
        <v/>
      </c>
      <c r="C294" s="25">
        <f>IF(B294&gt;$E$8,0,IF(B294="","",VLOOKUP(YEAR(B294),S.M.M.L.V.!$A$2:$B$100,2,FALSE)))</f>
        <v>0</v>
      </c>
      <c r="D294" s="41" t="str">
        <f t="shared" si="38"/>
        <v/>
      </c>
      <c r="E294" s="42" t="str">
        <f t="shared" si="37"/>
        <v/>
      </c>
      <c r="F294" s="98" t="str">
        <f>IF(B294="","",IF($I$8=1,VLOOKUP(YEAR(B294),'% Aportes Salud - Pensión'!$A$3:$E$100,4,FALSE),VLOOKUP(YEAR(B294),'% Aportes Salud - Pensión'!$A$3:$E$100,5,FALSE)))</f>
        <v/>
      </c>
      <c r="G294" s="42" t="str">
        <f t="shared" si="39"/>
        <v/>
      </c>
      <c r="H294" s="42" t="str">
        <f t="shared" si="43"/>
        <v/>
      </c>
      <c r="I294" s="44" t="str">
        <f t="shared" si="40"/>
        <v/>
      </c>
      <c r="J294" s="43" t="str">
        <f>IF(B294="","",LOOKUP(B294,'Interes Mora'!$A$3:$E$700))</f>
        <v/>
      </c>
      <c r="K294" s="45" t="str">
        <f t="shared" si="41"/>
        <v/>
      </c>
      <c r="L294" s="45" t="str">
        <f t="shared" si="44"/>
        <v/>
      </c>
    </row>
    <row r="295" spans="1:12" hidden="1" x14ac:dyDescent="0.25">
      <c r="A295" s="40" t="str">
        <f t="shared" si="42"/>
        <v/>
      </c>
      <c r="B295" s="30" t="str">
        <f t="shared" si="36"/>
        <v/>
      </c>
      <c r="C295" s="25">
        <f>IF(B295&gt;$E$8,0,IF(B295="","",VLOOKUP(YEAR(B295),S.M.M.L.V.!$A$2:$B$100,2,FALSE)))</f>
        <v>0</v>
      </c>
      <c r="D295" s="41" t="str">
        <f t="shared" si="38"/>
        <v/>
      </c>
      <c r="E295" s="42" t="str">
        <f t="shared" si="37"/>
        <v/>
      </c>
      <c r="F295" s="98" t="str">
        <f>IF(B295="","",IF($I$8=1,VLOOKUP(YEAR(B295),'% Aportes Salud - Pensión'!$A$3:$E$100,4,FALSE),VLOOKUP(YEAR(B295),'% Aportes Salud - Pensión'!$A$3:$E$100,5,FALSE)))</f>
        <v/>
      </c>
      <c r="G295" s="42" t="str">
        <f t="shared" si="39"/>
        <v/>
      </c>
      <c r="H295" s="42" t="str">
        <f t="shared" si="43"/>
        <v/>
      </c>
      <c r="I295" s="44" t="str">
        <f t="shared" si="40"/>
        <v/>
      </c>
      <c r="J295" s="43" t="str">
        <f>IF(B295="","",LOOKUP(B295,'Interes Mora'!$A$3:$E$700))</f>
        <v/>
      </c>
      <c r="K295" s="45" t="str">
        <f t="shared" si="41"/>
        <v/>
      </c>
      <c r="L295" s="45" t="str">
        <f t="shared" si="44"/>
        <v/>
      </c>
    </row>
    <row r="296" spans="1:12" hidden="1" x14ac:dyDescent="0.25">
      <c r="A296" s="40" t="str">
        <f t="shared" si="42"/>
        <v/>
      </c>
      <c r="B296" s="30" t="str">
        <f t="shared" si="36"/>
        <v/>
      </c>
      <c r="C296" s="25">
        <f>IF(B296&gt;$E$8,0,IF(B296="","",VLOOKUP(YEAR(B296),S.M.M.L.V.!$A$2:$B$100,2,FALSE)))</f>
        <v>0</v>
      </c>
      <c r="D296" s="41" t="str">
        <f t="shared" si="38"/>
        <v/>
      </c>
      <c r="E296" s="42" t="str">
        <f t="shared" si="37"/>
        <v/>
      </c>
      <c r="F296" s="98" t="str">
        <f>IF(B296="","",IF($I$8=1,VLOOKUP(YEAR(B296),'% Aportes Salud - Pensión'!$A$3:$E$100,4,FALSE),VLOOKUP(YEAR(B296),'% Aportes Salud - Pensión'!$A$3:$E$100,5,FALSE)))</f>
        <v/>
      </c>
      <c r="G296" s="42" t="str">
        <f t="shared" si="39"/>
        <v/>
      </c>
      <c r="H296" s="42" t="str">
        <f t="shared" si="43"/>
        <v/>
      </c>
      <c r="I296" s="44" t="str">
        <f t="shared" si="40"/>
        <v/>
      </c>
      <c r="J296" s="43" t="str">
        <f>IF(B296="","",LOOKUP(B296,'Interes Mora'!$A$3:$E$700))</f>
        <v/>
      </c>
      <c r="K296" s="45" t="str">
        <f t="shared" si="41"/>
        <v/>
      </c>
      <c r="L296" s="45" t="str">
        <f t="shared" si="44"/>
        <v/>
      </c>
    </row>
    <row r="297" spans="1:12" hidden="1" x14ac:dyDescent="0.25">
      <c r="A297" s="40" t="str">
        <f t="shared" si="42"/>
        <v/>
      </c>
      <c r="B297" s="30" t="str">
        <f t="shared" si="36"/>
        <v/>
      </c>
      <c r="C297" s="25">
        <f>IF(B297&gt;$E$8,0,IF(B297="","",VLOOKUP(YEAR(B297),S.M.M.L.V.!$A$2:$B$100,2,FALSE)))</f>
        <v>0</v>
      </c>
      <c r="D297" s="41" t="str">
        <f t="shared" si="38"/>
        <v/>
      </c>
      <c r="E297" s="42" t="str">
        <f t="shared" si="37"/>
        <v/>
      </c>
      <c r="F297" s="98" t="str">
        <f>IF(B297="","",IF($I$8=1,VLOOKUP(YEAR(B297),'% Aportes Salud - Pensión'!$A$3:$E$100,4,FALSE),VLOOKUP(YEAR(B297),'% Aportes Salud - Pensión'!$A$3:$E$100,5,FALSE)))</f>
        <v/>
      </c>
      <c r="G297" s="42" t="str">
        <f t="shared" si="39"/>
        <v/>
      </c>
      <c r="H297" s="42" t="str">
        <f t="shared" si="43"/>
        <v/>
      </c>
      <c r="I297" s="44" t="str">
        <f t="shared" si="40"/>
        <v/>
      </c>
      <c r="J297" s="43" t="str">
        <f>IF(B297="","",LOOKUP(B297,'Interes Mora'!$A$3:$E$700))</f>
        <v/>
      </c>
      <c r="K297" s="45" t="str">
        <f t="shared" si="41"/>
        <v/>
      </c>
      <c r="L297" s="45" t="str">
        <f t="shared" si="44"/>
        <v/>
      </c>
    </row>
    <row r="298" spans="1:12" hidden="1" x14ac:dyDescent="0.25">
      <c r="A298" s="40" t="str">
        <f t="shared" si="42"/>
        <v/>
      </c>
      <c r="B298" s="30" t="str">
        <f t="shared" si="36"/>
        <v/>
      </c>
      <c r="C298" s="25">
        <f>IF(B298&gt;$E$8,0,IF(B298="","",VLOOKUP(YEAR(B298),S.M.M.L.V.!$A$2:$B$100,2,FALSE)))</f>
        <v>0</v>
      </c>
      <c r="D298" s="41" t="str">
        <f t="shared" si="38"/>
        <v/>
      </c>
      <c r="E298" s="42" t="str">
        <f t="shared" si="37"/>
        <v/>
      </c>
      <c r="F298" s="98" t="str">
        <f>IF(B298="","",IF($I$8=1,VLOOKUP(YEAR(B298),'% Aportes Salud - Pensión'!$A$3:$E$100,4,FALSE),VLOOKUP(YEAR(B298),'% Aportes Salud - Pensión'!$A$3:$E$100,5,FALSE)))</f>
        <v/>
      </c>
      <c r="G298" s="42" t="str">
        <f t="shared" si="39"/>
        <v/>
      </c>
      <c r="H298" s="42" t="str">
        <f t="shared" si="43"/>
        <v/>
      </c>
      <c r="I298" s="44" t="str">
        <f t="shared" si="40"/>
        <v/>
      </c>
      <c r="J298" s="43" t="str">
        <f>IF(B298="","",LOOKUP(B298,'Interes Mora'!$A$3:$E$700))</f>
        <v/>
      </c>
      <c r="K298" s="45" t="str">
        <f t="shared" si="41"/>
        <v/>
      </c>
      <c r="L298" s="45" t="str">
        <f t="shared" si="44"/>
        <v/>
      </c>
    </row>
    <row r="299" spans="1:12" hidden="1" x14ac:dyDescent="0.25">
      <c r="A299" s="40" t="str">
        <f t="shared" si="42"/>
        <v/>
      </c>
      <c r="B299" s="30" t="str">
        <f t="shared" si="36"/>
        <v/>
      </c>
      <c r="C299" s="25">
        <f>IF(B299&gt;$E$8,0,IF(B299="","",VLOOKUP(YEAR(B299),S.M.M.L.V.!$A$2:$B$100,2,FALSE)))</f>
        <v>0</v>
      </c>
      <c r="D299" s="41" t="str">
        <f t="shared" si="38"/>
        <v/>
      </c>
      <c r="E299" s="42" t="str">
        <f t="shared" si="37"/>
        <v/>
      </c>
      <c r="F299" s="98" t="str">
        <f>IF(B299="","",IF($I$8=1,VLOOKUP(YEAR(B299),'% Aportes Salud - Pensión'!$A$3:$E$100,4,FALSE),VLOOKUP(YEAR(B299),'% Aportes Salud - Pensión'!$A$3:$E$100,5,FALSE)))</f>
        <v/>
      </c>
      <c r="G299" s="42" t="str">
        <f t="shared" si="39"/>
        <v/>
      </c>
      <c r="H299" s="42" t="str">
        <f t="shared" si="43"/>
        <v/>
      </c>
      <c r="I299" s="44" t="str">
        <f t="shared" si="40"/>
        <v/>
      </c>
      <c r="J299" s="43" t="str">
        <f>IF(B299="","",LOOKUP(B299,'Interes Mora'!$A$3:$E$700))</f>
        <v/>
      </c>
      <c r="K299" s="45" t="str">
        <f t="shared" si="41"/>
        <v/>
      </c>
      <c r="L299" s="45" t="str">
        <f t="shared" si="44"/>
        <v/>
      </c>
    </row>
    <row r="300" spans="1:12" hidden="1" x14ac:dyDescent="0.25">
      <c r="A300" s="40" t="str">
        <f t="shared" si="42"/>
        <v/>
      </c>
      <c r="B300" s="30" t="str">
        <f t="shared" si="36"/>
        <v/>
      </c>
      <c r="C300" s="25">
        <f>IF(B300&gt;$E$8,0,IF(B300="","",VLOOKUP(YEAR(B300),S.M.M.L.V.!$A$2:$B$100,2,FALSE)))</f>
        <v>0</v>
      </c>
      <c r="D300" s="41" t="str">
        <f t="shared" si="38"/>
        <v/>
      </c>
      <c r="E300" s="42" t="str">
        <f t="shared" si="37"/>
        <v/>
      </c>
      <c r="F300" s="98" t="str">
        <f>IF(B300="","",IF($I$8=1,VLOOKUP(YEAR(B300),'% Aportes Salud - Pensión'!$A$3:$E$100,4,FALSE),VLOOKUP(YEAR(B300),'% Aportes Salud - Pensión'!$A$3:$E$100,5,FALSE)))</f>
        <v/>
      </c>
      <c r="G300" s="42" t="str">
        <f t="shared" si="39"/>
        <v/>
      </c>
      <c r="H300" s="42" t="str">
        <f t="shared" si="43"/>
        <v/>
      </c>
      <c r="I300" s="44" t="str">
        <f t="shared" si="40"/>
        <v/>
      </c>
      <c r="J300" s="43" t="str">
        <f>IF(B300="","",LOOKUP(B300,'Interes Mora'!$A$3:$E$700))</f>
        <v/>
      </c>
      <c r="K300" s="45" t="str">
        <f t="shared" si="41"/>
        <v/>
      </c>
      <c r="L300" s="45" t="str">
        <f t="shared" si="44"/>
        <v/>
      </c>
    </row>
    <row r="301" spans="1:12" hidden="1" x14ac:dyDescent="0.25">
      <c r="A301" s="40" t="str">
        <f t="shared" si="42"/>
        <v/>
      </c>
      <c r="B301" s="30" t="str">
        <f t="shared" si="36"/>
        <v/>
      </c>
      <c r="C301" s="25">
        <f>IF(B301&gt;$E$8,0,IF(B301="","",VLOOKUP(YEAR(B301),S.M.M.L.V.!$A$2:$B$100,2,FALSE)))</f>
        <v>0</v>
      </c>
      <c r="D301" s="41" t="str">
        <f t="shared" si="38"/>
        <v/>
      </c>
      <c r="E301" s="42" t="str">
        <f t="shared" si="37"/>
        <v/>
      </c>
      <c r="F301" s="98" t="str">
        <f>IF(B301="","",IF($I$8=1,VLOOKUP(YEAR(B301),'% Aportes Salud - Pensión'!$A$3:$E$100,4,FALSE),VLOOKUP(YEAR(B301),'% Aportes Salud - Pensión'!$A$3:$E$100,5,FALSE)))</f>
        <v/>
      </c>
      <c r="G301" s="42" t="str">
        <f t="shared" si="39"/>
        <v/>
      </c>
      <c r="H301" s="42" t="str">
        <f t="shared" si="43"/>
        <v/>
      </c>
      <c r="I301" s="44" t="str">
        <f t="shared" si="40"/>
        <v/>
      </c>
      <c r="J301" s="43" t="str">
        <f>IF(B301="","",LOOKUP(B301,'Interes Mora'!$A$3:$E$700))</f>
        <v/>
      </c>
      <c r="K301" s="45" t="str">
        <f t="shared" si="41"/>
        <v/>
      </c>
      <c r="L301" s="45" t="str">
        <f t="shared" si="44"/>
        <v/>
      </c>
    </row>
    <row r="302" spans="1:12" hidden="1" x14ac:dyDescent="0.25">
      <c r="A302" s="40" t="str">
        <f t="shared" si="42"/>
        <v/>
      </c>
      <c r="B302" s="30" t="str">
        <f t="shared" si="36"/>
        <v/>
      </c>
      <c r="C302" s="25">
        <f>IF(B302&gt;$E$8,0,IF(B302="","",VLOOKUP(YEAR(B302),S.M.M.L.V.!$A$2:$B$100,2,FALSE)))</f>
        <v>0</v>
      </c>
      <c r="D302" s="41" t="str">
        <f t="shared" si="38"/>
        <v/>
      </c>
      <c r="E302" s="42" t="str">
        <f t="shared" si="37"/>
        <v/>
      </c>
      <c r="F302" s="98" t="str">
        <f>IF(B302="","",IF($I$8=1,VLOOKUP(YEAR(B302),'% Aportes Salud - Pensión'!$A$3:$E$100,4,FALSE),VLOOKUP(YEAR(B302),'% Aportes Salud - Pensión'!$A$3:$E$100,5,FALSE)))</f>
        <v/>
      </c>
      <c r="G302" s="42" t="str">
        <f t="shared" si="39"/>
        <v/>
      </c>
      <c r="H302" s="42" t="str">
        <f t="shared" si="43"/>
        <v/>
      </c>
      <c r="I302" s="44" t="str">
        <f t="shared" si="40"/>
        <v/>
      </c>
      <c r="J302" s="43" t="str">
        <f>IF(B302="","",LOOKUP(B302,'Interes Mora'!$A$3:$E$700))</f>
        <v/>
      </c>
      <c r="K302" s="45" t="str">
        <f t="shared" si="41"/>
        <v/>
      </c>
      <c r="L302" s="45" t="str">
        <f t="shared" si="44"/>
        <v/>
      </c>
    </row>
    <row r="303" spans="1:12" hidden="1" x14ac:dyDescent="0.25">
      <c r="A303" s="40" t="str">
        <f t="shared" si="42"/>
        <v/>
      </c>
      <c r="B303" s="30" t="str">
        <f t="shared" si="36"/>
        <v/>
      </c>
      <c r="C303" s="25">
        <f>IF(B303&gt;$E$8,0,IF(B303="","",VLOOKUP(YEAR(B303),S.M.M.L.V.!$A$2:$B$100,2,FALSE)))</f>
        <v>0</v>
      </c>
      <c r="D303" s="41" t="str">
        <f t="shared" si="38"/>
        <v/>
      </c>
      <c r="E303" s="42" t="str">
        <f t="shared" si="37"/>
        <v/>
      </c>
      <c r="F303" s="98" t="str">
        <f>IF(B303="","",IF($I$8=1,VLOOKUP(YEAR(B303),'% Aportes Salud - Pensión'!$A$3:$E$100,4,FALSE),VLOOKUP(YEAR(B303),'% Aportes Salud - Pensión'!$A$3:$E$100,5,FALSE)))</f>
        <v/>
      </c>
      <c r="G303" s="42" t="str">
        <f t="shared" si="39"/>
        <v/>
      </c>
      <c r="H303" s="42" t="str">
        <f t="shared" si="43"/>
        <v/>
      </c>
      <c r="I303" s="44" t="str">
        <f t="shared" si="40"/>
        <v/>
      </c>
      <c r="J303" s="43" t="str">
        <f>IF(B303="","",LOOKUP(B303,'Interes Mora'!$A$3:$E$700))</f>
        <v/>
      </c>
      <c r="K303" s="45" t="str">
        <f t="shared" si="41"/>
        <v/>
      </c>
      <c r="L303" s="45" t="str">
        <f t="shared" si="44"/>
        <v/>
      </c>
    </row>
    <row r="304" spans="1:12" hidden="1" x14ac:dyDescent="0.25">
      <c r="A304" s="40" t="str">
        <f t="shared" si="42"/>
        <v/>
      </c>
      <c r="B304" s="30" t="str">
        <f t="shared" si="36"/>
        <v/>
      </c>
      <c r="C304" s="25">
        <f>IF(B304&gt;$E$8,0,IF(B304="","",VLOOKUP(YEAR(B304),S.M.M.L.V.!$A$2:$B$100,2,FALSE)))</f>
        <v>0</v>
      </c>
      <c r="D304" s="41" t="str">
        <f t="shared" si="38"/>
        <v/>
      </c>
      <c r="E304" s="42" t="str">
        <f t="shared" si="37"/>
        <v/>
      </c>
      <c r="F304" s="98" t="str">
        <f>IF(B304="","",IF($I$8=1,VLOOKUP(YEAR(B304),'% Aportes Salud - Pensión'!$A$3:$E$100,4,FALSE),VLOOKUP(YEAR(B304),'% Aportes Salud - Pensión'!$A$3:$E$100,5,FALSE)))</f>
        <v/>
      </c>
      <c r="G304" s="42" t="str">
        <f t="shared" si="39"/>
        <v/>
      </c>
      <c r="H304" s="42" t="str">
        <f t="shared" si="43"/>
        <v/>
      </c>
      <c r="I304" s="44" t="str">
        <f t="shared" si="40"/>
        <v/>
      </c>
      <c r="J304" s="43" t="str">
        <f>IF(B304="","",LOOKUP(B304,'Interes Mora'!$A$3:$E$700))</f>
        <v/>
      </c>
      <c r="K304" s="45" t="str">
        <f t="shared" si="41"/>
        <v/>
      </c>
      <c r="L304" s="45" t="str">
        <f t="shared" si="44"/>
        <v/>
      </c>
    </row>
    <row r="305" spans="1:12" hidden="1" x14ac:dyDescent="0.25">
      <c r="A305" s="40" t="str">
        <f t="shared" si="42"/>
        <v/>
      </c>
      <c r="B305" s="30" t="str">
        <f t="shared" si="36"/>
        <v/>
      </c>
      <c r="C305" s="25">
        <f>IF(B305&gt;$E$8,0,IF(B305="","",VLOOKUP(YEAR(B305),S.M.M.L.V.!$A$2:$B$100,2,FALSE)))</f>
        <v>0</v>
      </c>
      <c r="D305" s="41" t="str">
        <f t="shared" si="38"/>
        <v/>
      </c>
      <c r="E305" s="42" t="str">
        <f t="shared" si="37"/>
        <v/>
      </c>
      <c r="F305" s="98" t="str">
        <f>IF(B305="","",IF($I$8=1,VLOOKUP(YEAR(B305),'% Aportes Salud - Pensión'!$A$3:$E$100,4,FALSE),VLOOKUP(YEAR(B305),'% Aportes Salud - Pensión'!$A$3:$E$100,5,FALSE)))</f>
        <v/>
      </c>
      <c r="G305" s="42" t="str">
        <f t="shared" si="39"/>
        <v/>
      </c>
      <c r="H305" s="42" t="str">
        <f t="shared" si="43"/>
        <v/>
      </c>
      <c r="I305" s="44" t="str">
        <f t="shared" si="40"/>
        <v/>
      </c>
      <c r="J305" s="43" t="str">
        <f>IF(B305="","",LOOKUP(B305,'Interes Mora'!$A$3:$E$700))</f>
        <v/>
      </c>
      <c r="K305" s="45" t="str">
        <f t="shared" si="41"/>
        <v/>
      </c>
      <c r="L305" s="45" t="str">
        <f t="shared" si="44"/>
        <v/>
      </c>
    </row>
    <row r="306" spans="1:12" hidden="1" x14ac:dyDescent="0.25">
      <c r="A306" s="40" t="str">
        <f t="shared" si="42"/>
        <v/>
      </c>
      <c r="B306" s="30" t="str">
        <f t="shared" si="36"/>
        <v/>
      </c>
      <c r="C306" s="25">
        <f>IF(B306&gt;$E$8,0,IF(B306="","",VLOOKUP(YEAR(B306),S.M.M.L.V.!$A$2:$B$100,2,FALSE)))</f>
        <v>0</v>
      </c>
      <c r="D306" s="41" t="str">
        <f t="shared" si="38"/>
        <v/>
      </c>
      <c r="E306" s="42" t="str">
        <f t="shared" si="37"/>
        <v/>
      </c>
      <c r="F306" s="98" t="str">
        <f>IF(B306="","",IF($I$8=1,VLOOKUP(YEAR(B306),'% Aportes Salud - Pensión'!$A$3:$E$100,4,FALSE),VLOOKUP(YEAR(B306),'% Aportes Salud - Pensión'!$A$3:$E$100,5,FALSE)))</f>
        <v/>
      </c>
      <c r="G306" s="42" t="str">
        <f t="shared" si="39"/>
        <v/>
      </c>
      <c r="H306" s="42" t="str">
        <f t="shared" si="43"/>
        <v/>
      </c>
      <c r="I306" s="44" t="str">
        <f t="shared" si="40"/>
        <v/>
      </c>
      <c r="J306" s="43" t="str">
        <f>IF(B306="","",LOOKUP(B306,'Interes Mora'!$A$3:$E$700))</f>
        <v/>
      </c>
      <c r="K306" s="45" t="str">
        <f t="shared" si="41"/>
        <v/>
      </c>
      <c r="L306" s="45" t="str">
        <f t="shared" si="44"/>
        <v/>
      </c>
    </row>
    <row r="307" spans="1:12" hidden="1" x14ac:dyDescent="0.25">
      <c r="A307" s="40" t="str">
        <f t="shared" si="42"/>
        <v/>
      </c>
      <c r="B307" s="30" t="str">
        <f t="shared" si="36"/>
        <v/>
      </c>
      <c r="C307" s="25">
        <f>IF(B307&gt;$E$8,0,IF(B307="","",VLOOKUP(YEAR(B307),S.M.M.L.V.!$A$2:$B$100,2,FALSE)))</f>
        <v>0</v>
      </c>
      <c r="D307" s="41" t="str">
        <f t="shared" si="38"/>
        <v/>
      </c>
      <c r="E307" s="42" t="str">
        <f t="shared" si="37"/>
        <v/>
      </c>
      <c r="F307" s="98" t="str">
        <f>IF(B307="","",IF($I$8=1,VLOOKUP(YEAR(B307),'% Aportes Salud - Pensión'!$A$3:$E$100,4,FALSE),VLOOKUP(YEAR(B307),'% Aportes Salud - Pensión'!$A$3:$E$100,5,FALSE)))</f>
        <v/>
      </c>
      <c r="G307" s="42" t="str">
        <f t="shared" si="39"/>
        <v/>
      </c>
      <c r="H307" s="42" t="str">
        <f t="shared" si="43"/>
        <v/>
      </c>
      <c r="I307" s="44" t="str">
        <f t="shared" si="40"/>
        <v/>
      </c>
      <c r="J307" s="43" t="str">
        <f>IF(B307="","",LOOKUP(B307,'Interes Mora'!$A$3:$E$700))</f>
        <v/>
      </c>
      <c r="K307" s="45" t="str">
        <f t="shared" si="41"/>
        <v/>
      </c>
      <c r="L307" s="45" t="str">
        <f t="shared" si="44"/>
        <v/>
      </c>
    </row>
    <row r="308" spans="1:12" hidden="1" x14ac:dyDescent="0.25">
      <c r="A308" s="40" t="str">
        <f t="shared" si="42"/>
        <v/>
      </c>
      <c r="B308" s="30" t="str">
        <f t="shared" si="36"/>
        <v/>
      </c>
      <c r="C308" s="25">
        <f>IF(B308&gt;$E$8,0,IF(B308="","",VLOOKUP(YEAR(B308),S.M.M.L.V.!$A$2:$B$100,2,FALSE)))</f>
        <v>0</v>
      </c>
      <c r="D308" s="41" t="str">
        <f t="shared" si="38"/>
        <v/>
      </c>
      <c r="E308" s="42" t="str">
        <f t="shared" si="37"/>
        <v/>
      </c>
      <c r="F308" s="98" t="str">
        <f>IF(B308="","",IF($I$8=1,VLOOKUP(YEAR(B308),'% Aportes Salud - Pensión'!$A$3:$E$100,4,FALSE),VLOOKUP(YEAR(B308),'% Aportes Salud - Pensión'!$A$3:$E$100,5,FALSE)))</f>
        <v/>
      </c>
      <c r="G308" s="42" t="str">
        <f t="shared" si="39"/>
        <v/>
      </c>
      <c r="H308" s="42" t="str">
        <f t="shared" si="43"/>
        <v/>
      </c>
      <c r="I308" s="44" t="str">
        <f t="shared" si="40"/>
        <v/>
      </c>
      <c r="J308" s="43" t="str">
        <f>IF(B308="","",LOOKUP(B308,'Interes Mora'!$A$3:$E$700))</f>
        <v/>
      </c>
      <c r="K308" s="45" t="str">
        <f t="shared" si="41"/>
        <v/>
      </c>
      <c r="L308" s="45" t="str">
        <f t="shared" si="44"/>
        <v/>
      </c>
    </row>
    <row r="309" spans="1:12" hidden="1" x14ac:dyDescent="0.25">
      <c r="A309" s="40" t="str">
        <f t="shared" si="42"/>
        <v/>
      </c>
      <c r="B309" s="30" t="str">
        <f t="shared" si="36"/>
        <v/>
      </c>
      <c r="C309" s="25">
        <f>IF(B309&gt;$E$8,0,IF(B309="","",VLOOKUP(YEAR(B309),S.M.M.L.V.!$A$2:$B$100,2,FALSE)))</f>
        <v>0</v>
      </c>
      <c r="D309" s="41" t="str">
        <f t="shared" si="38"/>
        <v/>
      </c>
      <c r="E309" s="42" t="str">
        <f t="shared" si="37"/>
        <v/>
      </c>
      <c r="F309" s="98" t="str">
        <f>IF(B309="","",IF($I$8=1,VLOOKUP(YEAR(B309),'% Aportes Salud - Pensión'!$A$3:$E$100,4,FALSE),VLOOKUP(YEAR(B309),'% Aportes Salud - Pensión'!$A$3:$E$100,5,FALSE)))</f>
        <v/>
      </c>
      <c r="G309" s="42" t="str">
        <f t="shared" si="39"/>
        <v/>
      </c>
      <c r="H309" s="42" t="str">
        <f t="shared" si="43"/>
        <v/>
      </c>
      <c r="I309" s="44" t="str">
        <f t="shared" si="40"/>
        <v/>
      </c>
      <c r="J309" s="43" t="str">
        <f>IF(B309="","",LOOKUP(B309,'Interes Mora'!$A$3:$E$700))</f>
        <v/>
      </c>
      <c r="K309" s="45" t="str">
        <f t="shared" si="41"/>
        <v/>
      </c>
      <c r="L309" s="45" t="str">
        <f t="shared" si="44"/>
        <v/>
      </c>
    </row>
    <row r="310" spans="1:12" hidden="1" x14ac:dyDescent="0.25">
      <c r="A310" s="40" t="str">
        <f t="shared" si="42"/>
        <v/>
      </c>
      <c r="B310" s="30" t="str">
        <f t="shared" si="36"/>
        <v/>
      </c>
      <c r="C310" s="25">
        <f>IF(B310&gt;$E$8,0,IF(B310="","",VLOOKUP(YEAR(B310),S.M.M.L.V.!$A$2:$B$100,2,FALSE)))</f>
        <v>0</v>
      </c>
      <c r="D310" s="41" t="str">
        <f t="shared" si="38"/>
        <v/>
      </c>
      <c r="E310" s="42" t="str">
        <f t="shared" si="37"/>
        <v/>
      </c>
      <c r="F310" s="98" t="str">
        <f>IF(B310="","",IF($I$8=1,VLOOKUP(YEAR(B310),'% Aportes Salud - Pensión'!$A$3:$E$100,4,FALSE),VLOOKUP(YEAR(B310),'% Aportes Salud - Pensión'!$A$3:$E$100,5,FALSE)))</f>
        <v/>
      </c>
      <c r="G310" s="42" t="str">
        <f t="shared" si="39"/>
        <v/>
      </c>
      <c r="H310" s="42" t="str">
        <f t="shared" si="43"/>
        <v/>
      </c>
      <c r="I310" s="44" t="str">
        <f t="shared" si="40"/>
        <v/>
      </c>
      <c r="J310" s="43" t="str">
        <f>IF(B310="","",LOOKUP(B310,'Interes Mora'!$A$3:$E$700))</f>
        <v/>
      </c>
      <c r="K310" s="45" t="str">
        <f t="shared" si="41"/>
        <v/>
      </c>
      <c r="L310" s="45" t="str">
        <f t="shared" si="44"/>
        <v/>
      </c>
    </row>
    <row r="311" spans="1:12" hidden="1" x14ac:dyDescent="0.25">
      <c r="A311" s="40" t="str">
        <f t="shared" si="42"/>
        <v/>
      </c>
      <c r="B311" s="30" t="str">
        <f t="shared" si="36"/>
        <v/>
      </c>
      <c r="C311" s="25">
        <f>IF(B311&gt;$E$8,0,IF(B311="","",VLOOKUP(YEAR(B311),S.M.M.L.V.!$A$2:$B$100,2,FALSE)))</f>
        <v>0</v>
      </c>
      <c r="D311" s="41" t="str">
        <f t="shared" si="38"/>
        <v/>
      </c>
      <c r="E311" s="42" t="str">
        <f t="shared" si="37"/>
        <v/>
      </c>
      <c r="F311" s="98" t="str">
        <f>IF(B311="","",IF($I$8=1,VLOOKUP(YEAR(B311),'% Aportes Salud - Pensión'!$A$3:$E$100,4,FALSE),VLOOKUP(YEAR(B311),'% Aportes Salud - Pensión'!$A$3:$E$100,5,FALSE)))</f>
        <v/>
      </c>
      <c r="G311" s="42" t="str">
        <f t="shared" si="39"/>
        <v/>
      </c>
      <c r="H311" s="42" t="str">
        <f t="shared" si="43"/>
        <v/>
      </c>
      <c r="I311" s="44" t="str">
        <f t="shared" si="40"/>
        <v/>
      </c>
      <c r="J311" s="43" t="str">
        <f>IF(B311="","",LOOKUP(B311,'Interes Mora'!$A$3:$E$700))</f>
        <v/>
      </c>
      <c r="K311" s="45" t="str">
        <f t="shared" si="41"/>
        <v/>
      </c>
      <c r="L311" s="45" t="str">
        <f t="shared" si="44"/>
        <v/>
      </c>
    </row>
    <row r="312" spans="1:12" hidden="1" x14ac:dyDescent="0.25">
      <c r="A312" s="40" t="str">
        <f t="shared" si="42"/>
        <v/>
      </c>
      <c r="B312" s="30" t="str">
        <f t="shared" si="36"/>
        <v/>
      </c>
      <c r="C312" s="25">
        <f>IF(B312&gt;$E$8,0,IF(B312="","",VLOOKUP(YEAR(B312),S.M.M.L.V.!$A$2:$B$100,2,FALSE)))</f>
        <v>0</v>
      </c>
      <c r="D312" s="41" t="str">
        <f t="shared" si="38"/>
        <v/>
      </c>
      <c r="E312" s="42" t="str">
        <f t="shared" si="37"/>
        <v/>
      </c>
      <c r="F312" s="98" t="str">
        <f>IF(B312="","",IF($I$8=1,VLOOKUP(YEAR(B312),'% Aportes Salud - Pensión'!$A$3:$E$100,4,FALSE),VLOOKUP(YEAR(B312),'% Aportes Salud - Pensión'!$A$3:$E$100,5,FALSE)))</f>
        <v/>
      </c>
      <c r="G312" s="42" t="str">
        <f t="shared" si="39"/>
        <v/>
      </c>
      <c r="H312" s="42" t="str">
        <f t="shared" si="43"/>
        <v/>
      </c>
      <c r="I312" s="44" t="str">
        <f t="shared" si="40"/>
        <v/>
      </c>
      <c r="J312" s="43" t="str">
        <f>IF(B312="","",LOOKUP(B312,'Interes Mora'!$A$3:$E$700))</f>
        <v/>
      </c>
      <c r="K312" s="45" t="str">
        <f t="shared" si="41"/>
        <v/>
      </c>
      <c r="L312" s="45" t="str">
        <f t="shared" si="44"/>
        <v/>
      </c>
    </row>
    <row r="313" spans="1:12" hidden="1" x14ac:dyDescent="0.25">
      <c r="A313" s="40" t="str">
        <f t="shared" si="42"/>
        <v/>
      </c>
      <c r="B313" s="30" t="str">
        <f t="shared" si="36"/>
        <v/>
      </c>
      <c r="C313" s="25">
        <f>IF(B313&gt;$E$8,0,IF(B313="","",VLOOKUP(YEAR(B313),S.M.M.L.V.!$A$2:$B$100,2,FALSE)))</f>
        <v>0</v>
      </c>
      <c r="D313" s="41" t="str">
        <f t="shared" si="38"/>
        <v/>
      </c>
      <c r="E313" s="42" t="str">
        <f t="shared" si="37"/>
        <v/>
      </c>
      <c r="F313" s="98" t="str">
        <f>IF(B313="","",IF($I$8=1,VLOOKUP(YEAR(B313),'% Aportes Salud - Pensión'!$A$3:$E$100,4,FALSE),VLOOKUP(YEAR(B313),'% Aportes Salud - Pensión'!$A$3:$E$100,5,FALSE)))</f>
        <v/>
      </c>
      <c r="G313" s="42" t="str">
        <f t="shared" si="39"/>
        <v/>
      </c>
      <c r="H313" s="42" t="str">
        <f t="shared" si="43"/>
        <v/>
      </c>
      <c r="I313" s="44" t="str">
        <f t="shared" si="40"/>
        <v/>
      </c>
      <c r="J313" s="43" t="str">
        <f>IF(B313="","",LOOKUP(B313,'Interes Mora'!$A$3:$E$700))</f>
        <v/>
      </c>
      <c r="K313" s="45" t="str">
        <f t="shared" si="41"/>
        <v/>
      </c>
      <c r="L313" s="45" t="str">
        <f t="shared" si="44"/>
        <v/>
      </c>
    </row>
    <row r="314" spans="1:12" hidden="1" x14ac:dyDescent="0.25">
      <c r="A314" s="40" t="str">
        <f t="shared" si="42"/>
        <v/>
      </c>
      <c r="B314" s="30" t="str">
        <f t="shared" si="36"/>
        <v/>
      </c>
      <c r="C314" s="25">
        <f>IF(B314&gt;$E$8,0,IF(B314="","",VLOOKUP(YEAR(B314),S.M.M.L.V.!$A$2:$B$100,2,FALSE)))</f>
        <v>0</v>
      </c>
      <c r="D314" s="41" t="str">
        <f t="shared" si="38"/>
        <v/>
      </c>
      <c r="E314" s="42" t="str">
        <f t="shared" si="37"/>
        <v/>
      </c>
      <c r="F314" s="98" t="str">
        <f>IF(B314="","",IF($I$8=1,VLOOKUP(YEAR(B314),'% Aportes Salud - Pensión'!$A$3:$E$100,4,FALSE),VLOOKUP(YEAR(B314),'% Aportes Salud - Pensión'!$A$3:$E$100,5,FALSE)))</f>
        <v/>
      </c>
      <c r="G314" s="42" t="str">
        <f t="shared" si="39"/>
        <v/>
      </c>
      <c r="H314" s="42" t="str">
        <f t="shared" si="43"/>
        <v/>
      </c>
      <c r="I314" s="44" t="str">
        <f t="shared" si="40"/>
        <v/>
      </c>
      <c r="J314" s="43" t="str">
        <f>IF(B314="","",LOOKUP(B314,'Interes Mora'!$A$3:$E$700))</f>
        <v/>
      </c>
      <c r="K314" s="45" t="str">
        <f t="shared" si="41"/>
        <v/>
      </c>
      <c r="L314" s="45" t="str">
        <f t="shared" si="44"/>
        <v/>
      </c>
    </row>
    <row r="315" spans="1:12" hidden="1" x14ac:dyDescent="0.25">
      <c r="A315" s="40" t="str">
        <f t="shared" si="42"/>
        <v/>
      </c>
      <c r="B315" s="30" t="str">
        <f t="shared" si="36"/>
        <v/>
      </c>
      <c r="C315" s="25">
        <f>IF(B315&gt;$E$8,0,IF(B315="","",VLOOKUP(YEAR(B315),S.M.M.L.V.!$A$2:$B$100,2,FALSE)))</f>
        <v>0</v>
      </c>
      <c r="D315" s="41" t="str">
        <f t="shared" si="38"/>
        <v/>
      </c>
      <c r="E315" s="42" t="str">
        <f t="shared" si="37"/>
        <v/>
      </c>
      <c r="F315" s="98" t="str">
        <f>IF(B315="","",IF($I$8=1,VLOOKUP(YEAR(B315),'% Aportes Salud - Pensión'!$A$3:$E$100,4,FALSE),VLOOKUP(YEAR(B315),'% Aportes Salud - Pensión'!$A$3:$E$100,5,FALSE)))</f>
        <v/>
      </c>
      <c r="G315" s="42" t="str">
        <f t="shared" si="39"/>
        <v/>
      </c>
      <c r="H315" s="42" t="str">
        <f t="shared" si="43"/>
        <v/>
      </c>
      <c r="I315" s="44" t="str">
        <f t="shared" si="40"/>
        <v/>
      </c>
      <c r="J315" s="43" t="str">
        <f>IF(B315="","",LOOKUP(B315,'Interes Mora'!$A$3:$E$700))</f>
        <v/>
      </c>
      <c r="K315" s="45" t="str">
        <f t="shared" si="41"/>
        <v/>
      </c>
      <c r="L315" s="45" t="str">
        <f t="shared" si="44"/>
        <v/>
      </c>
    </row>
    <row r="316" spans="1:12" hidden="1" x14ac:dyDescent="0.25">
      <c r="A316" s="40" t="str">
        <f t="shared" si="42"/>
        <v/>
      </c>
      <c r="B316" s="30" t="str">
        <f t="shared" si="36"/>
        <v/>
      </c>
      <c r="C316" s="25">
        <f>IF(B316&gt;$E$8,0,IF(B316="","",VLOOKUP(YEAR(B316),S.M.M.L.V.!$A$2:$B$100,2,FALSE)))</f>
        <v>0</v>
      </c>
      <c r="D316" s="41" t="str">
        <f t="shared" si="38"/>
        <v/>
      </c>
      <c r="E316" s="42" t="str">
        <f t="shared" si="37"/>
        <v/>
      </c>
      <c r="F316" s="98" t="str">
        <f>IF(B316="","",IF($I$8=1,VLOOKUP(YEAR(B316),'% Aportes Salud - Pensión'!$A$3:$E$100,4,FALSE),VLOOKUP(YEAR(B316),'% Aportes Salud - Pensión'!$A$3:$E$100,5,FALSE)))</f>
        <v/>
      </c>
      <c r="G316" s="42" t="str">
        <f t="shared" si="39"/>
        <v/>
      </c>
      <c r="H316" s="42" t="str">
        <f t="shared" si="43"/>
        <v/>
      </c>
      <c r="I316" s="44" t="str">
        <f t="shared" si="40"/>
        <v/>
      </c>
      <c r="J316" s="43" t="str">
        <f>IF(B316="","",LOOKUP(B316,'Interes Mora'!$A$3:$E$700))</f>
        <v/>
      </c>
      <c r="K316" s="45" t="str">
        <f t="shared" si="41"/>
        <v/>
      </c>
      <c r="L316" s="45" t="str">
        <f t="shared" si="44"/>
        <v/>
      </c>
    </row>
    <row r="317" spans="1:12" hidden="1" x14ac:dyDescent="0.25">
      <c r="A317" s="40" t="str">
        <f t="shared" si="42"/>
        <v/>
      </c>
      <c r="B317" s="30" t="str">
        <f t="shared" si="36"/>
        <v/>
      </c>
      <c r="C317" s="25">
        <f>IF(B317&gt;$E$8,0,IF(B317="","",VLOOKUP(YEAR(B317),S.M.M.L.V.!$A$2:$B$100,2,FALSE)))</f>
        <v>0</v>
      </c>
      <c r="D317" s="41" t="str">
        <f t="shared" si="38"/>
        <v/>
      </c>
      <c r="E317" s="42" t="str">
        <f t="shared" si="37"/>
        <v/>
      </c>
      <c r="F317" s="98" t="str">
        <f>IF(B317="","",IF($I$8=1,VLOOKUP(YEAR(B317),'% Aportes Salud - Pensión'!$A$3:$E$100,4,FALSE),VLOOKUP(YEAR(B317),'% Aportes Salud - Pensión'!$A$3:$E$100,5,FALSE)))</f>
        <v/>
      </c>
      <c r="G317" s="42" t="str">
        <f t="shared" si="39"/>
        <v/>
      </c>
      <c r="H317" s="42" t="str">
        <f t="shared" si="43"/>
        <v/>
      </c>
      <c r="I317" s="44" t="str">
        <f t="shared" si="40"/>
        <v/>
      </c>
      <c r="J317" s="43" t="str">
        <f>IF(B317="","",LOOKUP(B317,'Interes Mora'!$A$3:$E$700))</f>
        <v/>
      </c>
      <c r="K317" s="45" t="str">
        <f t="shared" si="41"/>
        <v/>
      </c>
      <c r="L317" s="45" t="str">
        <f t="shared" si="44"/>
        <v/>
      </c>
    </row>
    <row r="318" spans="1:12" hidden="1" x14ac:dyDescent="0.25">
      <c r="A318" s="40" t="str">
        <f t="shared" si="42"/>
        <v/>
      </c>
      <c r="B318" s="30" t="str">
        <f t="shared" si="36"/>
        <v/>
      </c>
      <c r="C318" s="25">
        <f>IF(B318&gt;$E$8,0,IF(B318="","",VLOOKUP(YEAR(B318),S.M.M.L.V.!$A$2:$B$100,2,FALSE)))</f>
        <v>0</v>
      </c>
      <c r="D318" s="41" t="str">
        <f t="shared" si="38"/>
        <v/>
      </c>
      <c r="E318" s="42" t="str">
        <f t="shared" si="37"/>
        <v/>
      </c>
      <c r="F318" s="98" t="str">
        <f>IF(B318="","",IF($I$8=1,VLOOKUP(YEAR(B318),'% Aportes Salud - Pensión'!$A$3:$E$100,4,FALSE),VLOOKUP(YEAR(B318),'% Aportes Salud - Pensión'!$A$3:$E$100,5,FALSE)))</f>
        <v/>
      </c>
      <c r="G318" s="42" t="str">
        <f t="shared" si="39"/>
        <v/>
      </c>
      <c r="H318" s="42" t="str">
        <f t="shared" si="43"/>
        <v/>
      </c>
      <c r="I318" s="44" t="str">
        <f t="shared" si="40"/>
        <v/>
      </c>
      <c r="J318" s="43" t="str">
        <f>IF(B318="","",LOOKUP(B318,'Interes Mora'!$A$3:$E$700))</f>
        <v/>
      </c>
      <c r="K318" s="45" t="str">
        <f t="shared" si="41"/>
        <v/>
      </c>
      <c r="L318" s="45" t="str">
        <f t="shared" si="44"/>
        <v/>
      </c>
    </row>
    <row r="319" spans="1:12" hidden="1" x14ac:dyDescent="0.25">
      <c r="A319" s="40" t="str">
        <f t="shared" si="42"/>
        <v/>
      </c>
      <c r="B319" s="30" t="str">
        <f t="shared" si="36"/>
        <v/>
      </c>
      <c r="C319" s="25">
        <f>IF(B319&gt;$E$8,0,IF(B319="","",VLOOKUP(YEAR(B319),S.M.M.L.V.!$A$2:$B$100,2,FALSE)))</f>
        <v>0</v>
      </c>
      <c r="D319" s="41" t="str">
        <f t="shared" si="38"/>
        <v/>
      </c>
      <c r="E319" s="42" t="str">
        <f t="shared" si="37"/>
        <v/>
      </c>
      <c r="F319" s="98" t="str">
        <f>IF(B319="","",IF($I$8=1,VLOOKUP(YEAR(B319),'% Aportes Salud - Pensión'!$A$3:$E$100,4,FALSE),VLOOKUP(YEAR(B319),'% Aportes Salud - Pensión'!$A$3:$E$100,5,FALSE)))</f>
        <v/>
      </c>
      <c r="G319" s="42" t="str">
        <f t="shared" si="39"/>
        <v/>
      </c>
      <c r="H319" s="42" t="str">
        <f t="shared" si="43"/>
        <v/>
      </c>
      <c r="I319" s="44" t="str">
        <f t="shared" si="40"/>
        <v/>
      </c>
      <c r="J319" s="43" t="str">
        <f>IF(B319="","",LOOKUP(B319,'Interes Mora'!$A$3:$E$700))</f>
        <v/>
      </c>
      <c r="K319" s="45" t="str">
        <f t="shared" si="41"/>
        <v/>
      </c>
      <c r="L319" s="45" t="str">
        <f t="shared" si="44"/>
        <v/>
      </c>
    </row>
    <row r="320" spans="1:12" hidden="1" x14ac:dyDescent="0.25">
      <c r="A320" s="40" t="str">
        <f t="shared" si="42"/>
        <v/>
      </c>
      <c r="B320" s="30" t="str">
        <f t="shared" si="36"/>
        <v/>
      </c>
      <c r="C320" s="25">
        <f>IF(B320&gt;$E$8,0,IF(B320="","",VLOOKUP(YEAR(B320),S.M.M.L.V.!$A$2:$B$100,2,FALSE)))</f>
        <v>0</v>
      </c>
      <c r="D320" s="41" t="str">
        <f t="shared" si="38"/>
        <v/>
      </c>
      <c r="E320" s="42" t="str">
        <f t="shared" si="37"/>
        <v/>
      </c>
      <c r="F320" s="98" t="str">
        <f>IF(B320="","",IF($I$8=1,VLOOKUP(YEAR(B320),'% Aportes Salud - Pensión'!$A$3:$E$100,4,FALSE),VLOOKUP(YEAR(B320),'% Aportes Salud - Pensión'!$A$3:$E$100,5,FALSE)))</f>
        <v/>
      </c>
      <c r="G320" s="42" t="str">
        <f t="shared" si="39"/>
        <v/>
      </c>
      <c r="H320" s="42" t="str">
        <f t="shared" si="43"/>
        <v/>
      </c>
      <c r="I320" s="44" t="str">
        <f t="shared" si="40"/>
        <v/>
      </c>
      <c r="J320" s="43" t="str">
        <f>IF(B320="","",LOOKUP(B320,'Interes Mora'!$A$3:$E$700))</f>
        <v/>
      </c>
      <c r="K320" s="45" t="str">
        <f t="shared" si="41"/>
        <v/>
      </c>
      <c r="L320" s="45" t="str">
        <f t="shared" si="44"/>
        <v/>
      </c>
    </row>
    <row r="321" spans="1:12" hidden="1" x14ac:dyDescent="0.25">
      <c r="A321" s="40" t="str">
        <f t="shared" si="42"/>
        <v/>
      </c>
      <c r="B321" s="30" t="str">
        <f t="shared" si="36"/>
        <v/>
      </c>
      <c r="C321" s="25">
        <f>IF(B321&gt;$E$8,0,IF(B321="","",VLOOKUP(YEAR(B321),S.M.M.L.V.!$A$2:$B$100,2,FALSE)))</f>
        <v>0</v>
      </c>
      <c r="D321" s="41" t="str">
        <f t="shared" si="38"/>
        <v/>
      </c>
      <c r="E321" s="42" t="str">
        <f t="shared" si="37"/>
        <v/>
      </c>
      <c r="F321" s="98" t="str">
        <f>IF(B321="","",IF($I$8=1,VLOOKUP(YEAR(B321),'% Aportes Salud - Pensión'!$A$3:$E$100,4,FALSE),VLOOKUP(YEAR(B321),'% Aportes Salud - Pensión'!$A$3:$E$100,5,FALSE)))</f>
        <v/>
      </c>
      <c r="G321" s="42" t="str">
        <f t="shared" si="39"/>
        <v/>
      </c>
      <c r="H321" s="42" t="str">
        <f t="shared" si="43"/>
        <v/>
      </c>
      <c r="I321" s="44" t="str">
        <f t="shared" si="40"/>
        <v/>
      </c>
      <c r="J321" s="43" t="str">
        <f>IF(B321="","",LOOKUP(B321,'Interes Mora'!$A$3:$E$700))</f>
        <v/>
      </c>
      <c r="K321" s="45" t="str">
        <f t="shared" si="41"/>
        <v/>
      </c>
      <c r="L321" s="45" t="str">
        <f t="shared" si="44"/>
        <v/>
      </c>
    </row>
    <row r="322" spans="1:12" hidden="1" x14ac:dyDescent="0.25">
      <c r="A322" s="40" t="str">
        <f t="shared" si="42"/>
        <v/>
      </c>
      <c r="B322" s="30" t="str">
        <f t="shared" si="36"/>
        <v/>
      </c>
      <c r="C322" s="25">
        <f>IF(B322&gt;$E$8,0,IF(B322="","",VLOOKUP(YEAR(B322),S.M.M.L.V.!$A$2:$B$100,2,FALSE)))</f>
        <v>0</v>
      </c>
      <c r="D322" s="41" t="str">
        <f t="shared" si="38"/>
        <v/>
      </c>
      <c r="E322" s="42" t="str">
        <f t="shared" si="37"/>
        <v/>
      </c>
      <c r="F322" s="98" t="str">
        <f>IF(B322="","",IF($I$8=1,VLOOKUP(YEAR(B322),'% Aportes Salud - Pensión'!$A$3:$E$100,4,FALSE),VLOOKUP(YEAR(B322),'% Aportes Salud - Pensión'!$A$3:$E$100,5,FALSE)))</f>
        <v/>
      </c>
      <c r="G322" s="42" t="str">
        <f t="shared" si="39"/>
        <v/>
      </c>
      <c r="H322" s="42" t="str">
        <f t="shared" si="43"/>
        <v/>
      </c>
      <c r="I322" s="44" t="str">
        <f t="shared" si="40"/>
        <v/>
      </c>
      <c r="J322" s="43" t="str">
        <f>IF(B322="","",LOOKUP(B322,'Interes Mora'!$A$3:$E$700))</f>
        <v/>
      </c>
      <c r="K322" s="45" t="str">
        <f t="shared" si="41"/>
        <v/>
      </c>
      <c r="L322" s="45" t="str">
        <f t="shared" si="44"/>
        <v/>
      </c>
    </row>
    <row r="323" spans="1:12" hidden="1" x14ac:dyDescent="0.25">
      <c r="A323" s="40" t="str">
        <f t="shared" si="42"/>
        <v/>
      </c>
      <c r="B323" s="30" t="str">
        <f t="shared" si="36"/>
        <v/>
      </c>
      <c r="C323" s="25">
        <f>IF(B323&gt;$E$8,0,IF(B323="","",VLOOKUP(YEAR(B323),S.M.M.L.V.!$A$2:$B$100,2,FALSE)))</f>
        <v>0</v>
      </c>
      <c r="D323" s="41" t="str">
        <f t="shared" si="38"/>
        <v/>
      </c>
      <c r="E323" s="42" t="str">
        <f t="shared" si="37"/>
        <v/>
      </c>
      <c r="F323" s="98" t="str">
        <f>IF(B323="","",IF($I$8=1,VLOOKUP(YEAR(B323),'% Aportes Salud - Pensión'!$A$3:$E$100,4,FALSE),VLOOKUP(YEAR(B323),'% Aportes Salud - Pensión'!$A$3:$E$100,5,FALSE)))</f>
        <v/>
      </c>
      <c r="G323" s="42" t="str">
        <f t="shared" si="39"/>
        <v/>
      </c>
      <c r="H323" s="42" t="str">
        <f t="shared" si="43"/>
        <v/>
      </c>
      <c r="I323" s="44" t="str">
        <f t="shared" si="40"/>
        <v/>
      </c>
      <c r="J323" s="43" t="str">
        <f>IF(B323="","",LOOKUP(B323,'Interes Mora'!$A$3:$E$700))</f>
        <v/>
      </c>
      <c r="K323" s="45" t="str">
        <f t="shared" si="41"/>
        <v/>
      </c>
      <c r="L323" s="45" t="str">
        <f t="shared" si="44"/>
        <v/>
      </c>
    </row>
    <row r="324" spans="1:12" hidden="1" x14ac:dyDescent="0.25">
      <c r="A324" s="40" t="str">
        <f t="shared" si="42"/>
        <v/>
      </c>
      <c r="B324" s="30" t="str">
        <f t="shared" si="36"/>
        <v/>
      </c>
      <c r="C324" s="25">
        <f>IF(B324&gt;$E$8,0,IF(B324="","",VLOOKUP(YEAR(B324),S.M.M.L.V.!$A$2:$B$100,2,FALSE)))</f>
        <v>0</v>
      </c>
      <c r="D324" s="41" t="str">
        <f t="shared" si="38"/>
        <v/>
      </c>
      <c r="E324" s="42" t="str">
        <f t="shared" si="37"/>
        <v/>
      </c>
      <c r="F324" s="98" t="str">
        <f>IF(B324="","",IF($I$8=1,VLOOKUP(YEAR(B324),'% Aportes Salud - Pensión'!$A$3:$E$100,4,FALSE),VLOOKUP(YEAR(B324),'% Aportes Salud - Pensión'!$A$3:$E$100,5,FALSE)))</f>
        <v/>
      </c>
      <c r="G324" s="42" t="str">
        <f t="shared" si="39"/>
        <v/>
      </c>
      <c r="H324" s="42" t="str">
        <f t="shared" si="43"/>
        <v/>
      </c>
      <c r="I324" s="44" t="str">
        <f t="shared" si="40"/>
        <v/>
      </c>
      <c r="J324" s="43" t="str">
        <f>IF(B324="","",LOOKUP(B324,'Interes Mora'!$A$3:$E$700))</f>
        <v/>
      </c>
      <c r="K324" s="45" t="str">
        <f t="shared" si="41"/>
        <v/>
      </c>
      <c r="L324" s="45" t="str">
        <f t="shared" si="44"/>
        <v/>
      </c>
    </row>
    <row r="325" spans="1:12" hidden="1" x14ac:dyDescent="0.25">
      <c r="A325" s="40" t="str">
        <f t="shared" si="42"/>
        <v/>
      </c>
      <c r="B325" s="30" t="str">
        <f t="shared" si="36"/>
        <v/>
      </c>
      <c r="C325" s="25">
        <f>IF(B325&gt;$E$8,0,IF(B325="","",VLOOKUP(YEAR(B325),S.M.M.L.V.!$A$2:$B$100,2,FALSE)))</f>
        <v>0</v>
      </c>
      <c r="D325" s="41" t="str">
        <f t="shared" si="38"/>
        <v/>
      </c>
      <c r="E325" s="42" t="str">
        <f t="shared" si="37"/>
        <v/>
      </c>
      <c r="F325" s="98" t="str">
        <f>IF(B325="","",IF($I$8=1,VLOOKUP(YEAR(B325),'% Aportes Salud - Pensión'!$A$3:$E$100,4,FALSE),VLOOKUP(YEAR(B325),'% Aportes Salud - Pensión'!$A$3:$E$100,5,FALSE)))</f>
        <v/>
      </c>
      <c r="G325" s="42" t="str">
        <f t="shared" si="39"/>
        <v/>
      </c>
      <c r="H325" s="42" t="str">
        <f t="shared" si="43"/>
        <v/>
      </c>
      <c r="I325" s="44" t="str">
        <f t="shared" si="40"/>
        <v/>
      </c>
      <c r="J325" s="43" t="str">
        <f>IF(B325="","",LOOKUP(B325,'Interes Mora'!$A$3:$E$700))</f>
        <v/>
      </c>
      <c r="K325" s="45" t="str">
        <f t="shared" si="41"/>
        <v/>
      </c>
      <c r="L325" s="45" t="str">
        <f t="shared" si="44"/>
        <v/>
      </c>
    </row>
    <row r="326" spans="1:12" hidden="1" x14ac:dyDescent="0.25">
      <c r="A326" s="40" t="str">
        <f t="shared" si="42"/>
        <v/>
      </c>
      <c r="B326" s="30" t="str">
        <f t="shared" si="36"/>
        <v/>
      </c>
      <c r="C326" s="25">
        <f>IF(B326&gt;$E$8,0,IF(B326="","",VLOOKUP(YEAR(B326),S.M.M.L.V.!$A$2:$B$100,2,FALSE)))</f>
        <v>0</v>
      </c>
      <c r="D326" s="41" t="str">
        <f t="shared" si="38"/>
        <v/>
      </c>
      <c r="E326" s="42" t="str">
        <f t="shared" si="37"/>
        <v/>
      </c>
      <c r="F326" s="98" t="str">
        <f>IF(B326="","",IF($I$8=1,VLOOKUP(YEAR(B326),'% Aportes Salud - Pensión'!$A$3:$E$100,4,FALSE),VLOOKUP(YEAR(B326),'% Aportes Salud - Pensión'!$A$3:$E$100,5,FALSE)))</f>
        <v/>
      </c>
      <c r="G326" s="42" t="str">
        <f t="shared" si="39"/>
        <v/>
      </c>
      <c r="H326" s="42" t="str">
        <f t="shared" si="43"/>
        <v/>
      </c>
      <c r="I326" s="44" t="str">
        <f t="shared" si="40"/>
        <v/>
      </c>
      <c r="J326" s="43" t="str">
        <f>IF(B326="","",LOOKUP(B326,'Interes Mora'!$A$3:$E$700))</f>
        <v/>
      </c>
      <c r="K326" s="45" t="str">
        <f t="shared" si="41"/>
        <v/>
      </c>
      <c r="L326" s="45" t="str">
        <f t="shared" si="44"/>
        <v/>
      </c>
    </row>
    <row r="327" spans="1:12" hidden="1" x14ac:dyDescent="0.25">
      <c r="A327" s="40" t="str">
        <f t="shared" si="42"/>
        <v/>
      </c>
      <c r="B327" s="30" t="str">
        <f t="shared" si="36"/>
        <v/>
      </c>
      <c r="C327" s="25">
        <f>IF(B327&gt;$E$8,0,IF(B327="","",VLOOKUP(YEAR(B327),S.M.M.L.V.!$A$2:$B$100,2,FALSE)))</f>
        <v>0</v>
      </c>
      <c r="D327" s="41" t="str">
        <f t="shared" si="38"/>
        <v/>
      </c>
      <c r="E327" s="42" t="str">
        <f t="shared" si="37"/>
        <v/>
      </c>
      <c r="F327" s="98" t="str">
        <f>IF(B327="","",IF($I$8=1,VLOOKUP(YEAR(B327),'% Aportes Salud - Pensión'!$A$3:$E$100,4,FALSE),VLOOKUP(YEAR(B327),'% Aportes Salud - Pensión'!$A$3:$E$100,5,FALSE)))</f>
        <v/>
      </c>
      <c r="G327" s="42" t="str">
        <f t="shared" si="39"/>
        <v/>
      </c>
      <c r="H327" s="42" t="str">
        <f t="shared" si="43"/>
        <v/>
      </c>
      <c r="I327" s="44" t="str">
        <f t="shared" si="40"/>
        <v/>
      </c>
      <c r="J327" s="43" t="str">
        <f>IF(B327="","",LOOKUP(B327,'Interes Mora'!$A$3:$E$700))</f>
        <v/>
      </c>
      <c r="K327" s="45" t="str">
        <f t="shared" si="41"/>
        <v/>
      </c>
      <c r="L327" s="45" t="str">
        <f t="shared" si="44"/>
        <v/>
      </c>
    </row>
    <row r="328" spans="1:12" hidden="1" x14ac:dyDescent="0.25">
      <c r="A328" s="40" t="str">
        <f t="shared" si="42"/>
        <v/>
      </c>
      <c r="B328" s="30" t="str">
        <f t="shared" si="36"/>
        <v/>
      </c>
      <c r="C328" s="25">
        <f>IF(B328&gt;$E$8,0,IF(B328="","",VLOOKUP(YEAR(B328),S.M.M.L.V.!$A$2:$B$100,2,FALSE)))</f>
        <v>0</v>
      </c>
      <c r="D328" s="41" t="str">
        <f t="shared" si="38"/>
        <v/>
      </c>
      <c r="E328" s="42" t="str">
        <f t="shared" si="37"/>
        <v/>
      </c>
      <c r="F328" s="98" t="str">
        <f>IF(B328="","",IF($I$8=1,VLOOKUP(YEAR(B328),'% Aportes Salud - Pensión'!$A$3:$E$100,4,FALSE),VLOOKUP(YEAR(B328),'% Aportes Salud - Pensión'!$A$3:$E$100,5,FALSE)))</f>
        <v/>
      </c>
      <c r="G328" s="42" t="str">
        <f t="shared" si="39"/>
        <v/>
      </c>
      <c r="H328" s="42" t="str">
        <f t="shared" si="43"/>
        <v/>
      </c>
      <c r="I328" s="44" t="str">
        <f t="shared" si="40"/>
        <v/>
      </c>
      <c r="J328" s="43" t="str">
        <f>IF(B328="","",LOOKUP(B328,'Interes Mora'!$A$3:$E$700))</f>
        <v/>
      </c>
      <c r="K328" s="45" t="str">
        <f t="shared" si="41"/>
        <v/>
      </c>
      <c r="L328" s="45" t="str">
        <f t="shared" si="44"/>
        <v/>
      </c>
    </row>
    <row r="329" spans="1:12" hidden="1" x14ac:dyDescent="0.25">
      <c r="A329" s="40" t="str">
        <f t="shared" si="42"/>
        <v/>
      </c>
      <c r="B329" s="30" t="str">
        <f t="shared" si="36"/>
        <v/>
      </c>
      <c r="C329" s="25">
        <f>IF(B329&gt;$E$8,0,IF(B329="","",VLOOKUP(YEAR(B329),S.M.M.L.V.!$A$2:$B$100,2,FALSE)))</f>
        <v>0</v>
      </c>
      <c r="D329" s="41" t="str">
        <f t="shared" si="38"/>
        <v/>
      </c>
      <c r="E329" s="42" t="str">
        <f t="shared" si="37"/>
        <v/>
      </c>
      <c r="F329" s="98" t="str">
        <f>IF(B329="","",IF($I$8=1,VLOOKUP(YEAR(B329),'% Aportes Salud - Pensión'!$A$3:$E$100,4,FALSE),VLOOKUP(YEAR(B329),'% Aportes Salud - Pensión'!$A$3:$E$100,5,FALSE)))</f>
        <v/>
      </c>
      <c r="G329" s="42" t="str">
        <f t="shared" si="39"/>
        <v/>
      </c>
      <c r="H329" s="42" t="str">
        <f t="shared" si="43"/>
        <v/>
      </c>
      <c r="I329" s="44" t="str">
        <f t="shared" si="40"/>
        <v/>
      </c>
      <c r="J329" s="43" t="str">
        <f>IF(B329="","",LOOKUP(B329,'Interes Mora'!$A$3:$E$700))</f>
        <v/>
      </c>
      <c r="K329" s="45" t="str">
        <f t="shared" si="41"/>
        <v/>
      </c>
      <c r="L329" s="45" t="str">
        <f t="shared" si="44"/>
        <v/>
      </c>
    </row>
    <row r="330" spans="1:12" hidden="1" x14ac:dyDescent="0.25">
      <c r="A330" s="40" t="str">
        <f t="shared" si="42"/>
        <v/>
      </c>
      <c r="B330" s="30" t="str">
        <f t="shared" si="36"/>
        <v/>
      </c>
      <c r="C330" s="25">
        <f>IF(B330&gt;$E$8,0,IF(B330="","",VLOOKUP(YEAR(B330),S.M.M.L.V.!$A$2:$B$100,2,FALSE)))</f>
        <v>0</v>
      </c>
      <c r="D330" s="41" t="str">
        <f t="shared" si="38"/>
        <v/>
      </c>
      <c r="E330" s="42" t="str">
        <f t="shared" si="37"/>
        <v/>
      </c>
      <c r="F330" s="98" t="str">
        <f>IF(B330="","",IF($I$8=1,VLOOKUP(YEAR(B330),'% Aportes Salud - Pensión'!$A$3:$E$100,4,FALSE),VLOOKUP(YEAR(B330),'% Aportes Salud - Pensión'!$A$3:$E$100,5,FALSE)))</f>
        <v/>
      </c>
      <c r="G330" s="42" t="str">
        <f t="shared" si="39"/>
        <v/>
      </c>
      <c r="H330" s="42" t="str">
        <f t="shared" si="43"/>
        <v/>
      </c>
      <c r="I330" s="44" t="str">
        <f t="shared" si="40"/>
        <v/>
      </c>
      <c r="J330" s="43" t="str">
        <f>IF(B330="","",LOOKUP(B330,'Interes Mora'!$A$3:$E$700))</f>
        <v/>
      </c>
      <c r="K330" s="45" t="str">
        <f t="shared" si="41"/>
        <v/>
      </c>
      <c r="L330" s="45" t="str">
        <f t="shared" si="44"/>
        <v/>
      </c>
    </row>
    <row r="331" spans="1:12" hidden="1" x14ac:dyDescent="0.25">
      <c r="A331" s="40" t="str">
        <f t="shared" si="42"/>
        <v/>
      </c>
      <c r="B331" s="30" t="str">
        <f t="shared" si="36"/>
        <v/>
      </c>
      <c r="C331" s="25">
        <f>IF(B331&gt;$E$8,0,IF(B331="","",VLOOKUP(YEAR(B331),S.M.M.L.V.!$A$2:$B$100,2,FALSE)))</f>
        <v>0</v>
      </c>
      <c r="D331" s="41" t="str">
        <f t="shared" si="38"/>
        <v/>
      </c>
      <c r="E331" s="42" t="str">
        <f t="shared" si="37"/>
        <v/>
      </c>
      <c r="F331" s="98" t="str">
        <f>IF(B331="","",IF($I$8=1,VLOOKUP(YEAR(B331),'% Aportes Salud - Pensión'!$A$3:$E$100,4,FALSE),VLOOKUP(YEAR(B331),'% Aportes Salud - Pensión'!$A$3:$E$100,5,FALSE)))</f>
        <v/>
      </c>
      <c r="G331" s="42" t="str">
        <f t="shared" si="39"/>
        <v/>
      </c>
      <c r="H331" s="42" t="str">
        <f t="shared" si="43"/>
        <v/>
      </c>
      <c r="I331" s="44" t="str">
        <f t="shared" si="40"/>
        <v/>
      </c>
      <c r="J331" s="43" t="str">
        <f>IF(B331="","",LOOKUP(B331,'Interes Mora'!$A$3:$E$700))</f>
        <v/>
      </c>
      <c r="K331" s="45" t="str">
        <f t="shared" si="41"/>
        <v/>
      </c>
      <c r="L331" s="45" t="str">
        <f t="shared" si="44"/>
        <v/>
      </c>
    </row>
    <row r="332" spans="1:12" hidden="1" x14ac:dyDescent="0.25">
      <c r="A332" s="40" t="str">
        <f t="shared" si="42"/>
        <v/>
      </c>
      <c r="B332" s="30" t="str">
        <f t="shared" si="36"/>
        <v/>
      </c>
      <c r="C332" s="25">
        <f>IF(B332&gt;$E$8,0,IF(B332="","",VLOOKUP(YEAR(B332),S.M.M.L.V.!$A$2:$B$100,2,FALSE)))</f>
        <v>0</v>
      </c>
      <c r="D332" s="41" t="str">
        <f t="shared" si="38"/>
        <v/>
      </c>
      <c r="E332" s="42" t="str">
        <f t="shared" si="37"/>
        <v/>
      </c>
      <c r="F332" s="98" t="str">
        <f>IF(B332="","",IF($I$8=1,VLOOKUP(YEAR(B332),'% Aportes Salud - Pensión'!$A$3:$E$100,4,FALSE),VLOOKUP(YEAR(B332),'% Aportes Salud - Pensión'!$A$3:$E$100,5,FALSE)))</f>
        <v/>
      </c>
      <c r="G332" s="42" t="str">
        <f t="shared" si="39"/>
        <v/>
      </c>
      <c r="H332" s="42" t="str">
        <f t="shared" si="43"/>
        <v/>
      </c>
      <c r="I332" s="44" t="str">
        <f t="shared" si="40"/>
        <v/>
      </c>
      <c r="J332" s="43" t="str">
        <f>IF(B332="","",LOOKUP(B332,'Interes Mora'!$A$3:$E$700))</f>
        <v/>
      </c>
      <c r="K332" s="45" t="str">
        <f t="shared" si="41"/>
        <v/>
      </c>
      <c r="L332" s="45" t="str">
        <f t="shared" si="44"/>
        <v/>
      </c>
    </row>
    <row r="333" spans="1:12" hidden="1" x14ac:dyDescent="0.25">
      <c r="A333" s="40" t="str">
        <f t="shared" si="42"/>
        <v/>
      </c>
      <c r="B333" s="30" t="str">
        <f t="shared" si="36"/>
        <v/>
      </c>
      <c r="C333" s="25">
        <f>IF(B333&gt;$E$8,0,IF(B333="","",VLOOKUP(YEAR(B333),S.M.M.L.V.!$A$2:$B$100,2,FALSE)))</f>
        <v>0</v>
      </c>
      <c r="D333" s="41" t="str">
        <f t="shared" si="38"/>
        <v/>
      </c>
      <c r="E333" s="42" t="str">
        <f t="shared" si="37"/>
        <v/>
      </c>
      <c r="F333" s="98" t="str">
        <f>IF(B333="","",IF($I$8=1,VLOOKUP(YEAR(B333),'% Aportes Salud - Pensión'!$A$3:$E$100,4,FALSE),VLOOKUP(YEAR(B333),'% Aportes Salud - Pensión'!$A$3:$E$100,5,FALSE)))</f>
        <v/>
      </c>
      <c r="G333" s="42" t="str">
        <f t="shared" si="39"/>
        <v/>
      </c>
      <c r="H333" s="42" t="str">
        <f t="shared" si="43"/>
        <v/>
      </c>
      <c r="I333" s="44" t="str">
        <f t="shared" si="40"/>
        <v/>
      </c>
      <c r="J333" s="43" t="str">
        <f>IF(B333="","",LOOKUP(B333,'Interes Mora'!$A$3:$E$700))</f>
        <v/>
      </c>
      <c r="K333" s="45" t="str">
        <f t="shared" si="41"/>
        <v/>
      </c>
      <c r="L333" s="45" t="str">
        <f t="shared" si="44"/>
        <v/>
      </c>
    </row>
    <row r="334" spans="1:12" hidden="1" x14ac:dyDescent="0.25">
      <c r="A334" s="40" t="str">
        <f t="shared" si="42"/>
        <v/>
      </c>
      <c r="B334" s="30" t="str">
        <f t="shared" ref="B334:B384" si="45">IF(A334="","",IF(EOMONTH(A334,0)&gt;=$L$8,$L$8,EOMONTH(A334,0)))</f>
        <v/>
      </c>
      <c r="C334" s="25">
        <f>IF(B334&gt;$E$8,0,IF(B334="","",VLOOKUP(YEAR(B334),S.M.M.L.V.!$A$2:$B$100,2,FALSE)))</f>
        <v>0</v>
      </c>
      <c r="D334" s="41" t="str">
        <f t="shared" si="38"/>
        <v/>
      </c>
      <c r="E334" s="42" t="str">
        <f t="shared" ref="E334:E384" si="46">IF(B334="","",+D334*C334/30)</f>
        <v/>
      </c>
      <c r="F334" s="98" t="str">
        <f>IF(B334="","",IF($I$8=1,VLOOKUP(YEAR(B334),'% Aportes Salud - Pensión'!$A$3:$E$100,4,FALSE),VLOOKUP(YEAR(B334),'% Aportes Salud - Pensión'!$A$3:$E$100,5,FALSE)))</f>
        <v/>
      </c>
      <c r="G334" s="42" t="str">
        <f t="shared" si="39"/>
        <v/>
      </c>
      <c r="H334" s="42" t="str">
        <f t="shared" si="43"/>
        <v/>
      </c>
      <c r="I334" s="44" t="str">
        <f t="shared" si="40"/>
        <v/>
      </c>
      <c r="J334" s="43" t="str">
        <f>IF(B334="","",LOOKUP(B334,'Interes Mora'!$A$3:$E$700))</f>
        <v/>
      </c>
      <c r="K334" s="45" t="str">
        <f t="shared" si="41"/>
        <v/>
      </c>
      <c r="L334" s="45" t="str">
        <f t="shared" si="44"/>
        <v/>
      </c>
    </row>
    <row r="335" spans="1:12" hidden="1" x14ac:dyDescent="0.25">
      <c r="A335" s="40" t="str">
        <f t="shared" si="42"/>
        <v/>
      </c>
      <c r="B335" s="30" t="str">
        <f t="shared" si="45"/>
        <v/>
      </c>
      <c r="C335" s="25">
        <f>IF(B335&gt;$E$8,0,IF(B335="","",VLOOKUP(YEAR(B335),S.M.M.L.V.!$A$2:$B$100,2,FALSE)))</f>
        <v>0</v>
      </c>
      <c r="D335" s="41" t="str">
        <f t="shared" ref="D335:D384" si="47">IF(B335="","",IF(C335=0,0,IF(YEAR(B335)&lt;1995,(+B335-A335+1),(ROUND(DAYS360((EOMONTH(A335,-1)+1),(IF(EOMONTH(B335,0)=B335,EOMONTH(B335,0),EOMONTH(B335,-1))))/30,0)*30+(IF(EOMONTH(B335,0)=B335,0,DAY(B335))-DAY(A335)))+1)))</f>
        <v/>
      </c>
      <c r="E335" s="42" t="str">
        <f t="shared" si="46"/>
        <v/>
      </c>
      <c r="F335" s="98" t="str">
        <f>IF(B335="","",IF($I$8=1,VLOOKUP(YEAR(B335),'% Aportes Salud - Pensión'!$A$3:$E$100,4,FALSE),VLOOKUP(YEAR(B335),'% Aportes Salud - Pensión'!$A$3:$E$100,5,FALSE)))</f>
        <v/>
      </c>
      <c r="G335" s="42" t="str">
        <f t="shared" ref="G335:G384" si="48">IF(B335="","",+E335*F335)</f>
        <v/>
      </c>
      <c r="H335" s="42" t="str">
        <f t="shared" si="43"/>
        <v/>
      </c>
      <c r="I335" s="44" t="str">
        <f t="shared" ref="I335:I384" si="49">IF(B335="","",+B335-A335+1)</f>
        <v/>
      </c>
      <c r="J335" s="43" t="str">
        <f>IF(B335="","",LOOKUP(B335,'Interes Mora'!$A$3:$E$700))</f>
        <v/>
      </c>
      <c r="K335" s="45" t="str">
        <f t="shared" ref="K335:K384" si="50">IF(B335="","",+H335*J335*I335/30)</f>
        <v/>
      </c>
      <c r="L335" s="45" t="str">
        <f t="shared" si="44"/>
        <v/>
      </c>
    </row>
    <row r="336" spans="1:12" hidden="1" x14ac:dyDescent="0.25">
      <c r="A336" s="40" t="str">
        <f t="shared" ref="A336:A384" si="51">IF(B335&lt;$L$8,B335+1,"")</f>
        <v/>
      </c>
      <c r="B336" s="30" t="str">
        <f t="shared" si="45"/>
        <v/>
      </c>
      <c r="C336" s="25">
        <f>IF(B336&gt;$E$8,0,IF(B336="","",VLOOKUP(YEAR(B336),S.M.M.L.V.!$A$2:$B$100,2,FALSE)))</f>
        <v>0</v>
      </c>
      <c r="D336" s="41" t="str">
        <f t="shared" si="47"/>
        <v/>
      </c>
      <c r="E336" s="42" t="str">
        <f t="shared" si="46"/>
        <v/>
      </c>
      <c r="F336" s="98" t="str">
        <f>IF(B336="","",IF($I$8=1,VLOOKUP(YEAR(B336),'% Aportes Salud - Pensión'!$A$3:$E$100,4,FALSE),VLOOKUP(YEAR(B336),'% Aportes Salud - Pensión'!$A$3:$E$100,5,FALSE)))</f>
        <v/>
      </c>
      <c r="G336" s="42" t="str">
        <f t="shared" si="48"/>
        <v/>
      </c>
      <c r="H336" s="42" t="str">
        <f t="shared" ref="H336:H384" si="52">IF(B336="","",+G336+H335)</f>
        <v/>
      </c>
      <c r="I336" s="44" t="str">
        <f t="shared" si="49"/>
        <v/>
      </c>
      <c r="J336" s="43" t="str">
        <f>IF(B336="","",LOOKUP(B336,'Interes Mora'!$A$3:$E$700))</f>
        <v/>
      </c>
      <c r="K336" s="45" t="str">
        <f t="shared" si="50"/>
        <v/>
      </c>
      <c r="L336" s="45" t="str">
        <f t="shared" ref="L336:L384" si="53">IF(B336="","",+L335+K336)</f>
        <v/>
      </c>
    </row>
    <row r="337" spans="1:12" hidden="1" x14ac:dyDescent="0.25">
      <c r="A337" s="40" t="str">
        <f t="shared" si="51"/>
        <v/>
      </c>
      <c r="B337" s="30" t="str">
        <f t="shared" si="45"/>
        <v/>
      </c>
      <c r="C337" s="25">
        <f>IF(B337&gt;$E$8,0,IF(B337="","",VLOOKUP(YEAR(B337),S.M.M.L.V.!$A$2:$B$100,2,FALSE)))</f>
        <v>0</v>
      </c>
      <c r="D337" s="41" t="str">
        <f t="shared" si="47"/>
        <v/>
      </c>
      <c r="E337" s="42" t="str">
        <f t="shared" si="46"/>
        <v/>
      </c>
      <c r="F337" s="98" t="str">
        <f>IF(B337="","",IF($I$8=1,VLOOKUP(YEAR(B337),'% Aportes Salud - Pensión'!$A$3:$E$100,4,FALSE),VLOOKUP(YEAR(B337),'% Aportes Salud - Pensión'!$A$3:$E$100,5,FALSE)))</f>
        <v/>
      </c>
      <c r="G337" s="42" t="str">
        <f t="shared" si="48"/>
        <v/>
      </c>
      <c r="H337" s="42" t="str">
        <f t="shared" si="52"/>
        <v/>
      </c>
      <c r="I337" s="44" t="str">
        <f t="shared" si="49"/>
        <v/>
      </c>
      <c r="J337" s="43" t="str">
        <f>IF(B337="","",LOOKUP(B337,'Interes Mora'!$A$3:$E$700))</f>
        <v/>
      </c>
      <c r="K337" s="45" t="str">
        <f t="shared" si="50"/>
        <v/>
      </c>
      <c r="L337" s="45" t="str">
        <f t="shared" si="53"/>
        <v/>
      </c>
    </row>
    <row r="338" spans="1:12" hidden="1" x14ac:dyDescent="0.25">
      <c r="A338" s="40" t="str">
        <f t="shared" si="51"/>
        <v/>
      </c>
      <c r="B338" s="30" t="str">
        <f t="shared" si="45"/>
        <v/>
      </c>
      <c r="C338" s="25">
        <f>IF(B338&gt;$E$8,0,IF(B338="","",VLOOKUP(YEAR(B338),S.M.M.L.V.!$A$2:$B$100,2,FALSE)))</f>
        <v>0</v>
      </c>
      <c r="D338" s="41" t="str">
        <f t="shared" si="47"/>
        <v/>
      </c>
      <c r="E338" s="42" t="str">
        <f t="shared" si="46"/>
        <v/>
      </c>
      <c r="F338" s="98" t="str">
        <f>IF(B338="","",IF($I$8=1,VLOOKUP(YEAR(B338),'% Aportes Salud - Pensión'!$A$3:$E$100,4,FALSE),VLOOKUP(YEAR(B338),'% Aportes Salud - Pensión'!$A$3:$E$100,5,FALSE)))</f>
        <v/>
      </c>
      <c r="G338" s="42" t="str">
        <f t="shared" si="48"/>
        <v/>
      </c>
      <c r="H338" s="42" t="str">
        <f t="shared" si="52"/>
        <v/>
      </c>
      <c r="I338" s="44" t="str">
        <f t="shared" si="49"/>
        <v/>
      </c>
      <c r="J338" s="43" t="str">
        <f>IF(B338="","",LOOKUP(B338,'Interes Mora'!$A$3:$E$700))</f>
        <v/>
      </c>
      <c r="K338" s="45" t="str">
        <f t="shared" si="50"/>
        <v/>
      </c>
      <c r="L338" s="45" t="str">
        <f t="shared" si="53"/>
        <v/>
      </c>
    </row>
    <row r="339" spans="1:12" hidden="1" x14ac:dyDescent="0.25">
      <c r="A339" s="40" t="str">
        <f t="shared" si="51"/>
        <v/>
      </c>
      <c r="B339" s="30" t="str">
        <f t="shared" si="45"/>
        <v/>
      </c>
      <c r="C339" s="25">
        <f>IF(B339&gt;$E$8,0,IF(B339="","",VLOOKUP(YEAR(B339),S.M.M.L.V.!$A$2:$B$100,2,FALSE)))</f>
        <v>0</v>
      </c>
      <c r="D339" s="41" t="str">
        <f t="shared" si="47"/>
        <v/>
      </c>
      <c r="E339" s="42" t="str">
        <f t="shared" si="46"/>
        <v/>
      </c>
      <c r="F339" s="98" t="str">
        <f>IF(B339="","",IF($I$8=1,VLOOKUP(YEAR(B339),'% Aportes Salud - Pensión'!$A$3:$E$100,4,FALSE),VLOOKUP(YEAR(B339),'% Aportes Salud - Pensión'!$A$3:$E$100,5,FALSE)))</f>
        <v/>
      </c>
      <c r="G339" s="42" t="str">
        <f t="shared" si="48"/>
        <v/>
      </c>
      <c r="H339" s="42" t="str">
        <f t="shared" si="52"/>
        <v/>
      </c>
      <c r="I339" s="44" t="str">
        <f t="shared" si="49"/>
        <v/>
      </c>
      <c r="J339" s="43" t="str">
        <f>IF(B339="","",LOOKUP(B339,'Interes Mora'!$A$3:$E$700))</f>
        <v/>
      </c>
      <c r="K339" s="45" t="str">
        <f t="shared" si="50"/>
        <v/>
      </c>
      <c r="L339" s="45" t="str">
        <f t="shared" si="53"/>
        <v/>
      </c>
    </row>
    <row r="340" spans="1:12" hidden="1" x14ac:dyDescent="0.25">
      <c r="A340" s="40" t="str">
        <f t="shared" si="51"/>
        <v/>
      </c>
      <c r="B340" s="30" t="str">
        <f t="shared" si="45"/>
        <v/>
      </c>
      <c r="C340" s="25">
        <f>IF(B340&gt;$E$8,0,IF(B340="","",VLOOKUP(YEAR(B340),S.M.M.L.V.!$A$2:$B$100,2,FALSE)))</f>
        <v>0</v>
      </c>
      <c r="D340" s="41" t="str">
        <f t="shared" si="47"/>
        <v/>
      </c>
      <c r="E340" s="42" t="str">
        <f t="shared" si="46"/>
        <v/>
      </c>
      <c r="F340" s="98" t="str">
        <f>IF(B340="","",IF($I$8=1,VLOOKUP(YEAR(B340),'% Aportes Salud - Pensión'!$A$3:$E$100,4,FALSE),VLOOKUP(YEAR(B340),'% Aportes Salud - Pensión'!$A$3:$E$100,5,FALSE)))</f>
        <v/>
      </c>
      <c r="G340" s="42" t="str">
        <f t="shared" si="48"/>
        <v/>
      </c>
      <c r="H340" s="42" t="str">
        <f t="shared" si="52"/>
        <v/>
      </c>
      <c r="I340" s="44" t="str">
        <f t="shared" si="49"/>
        <v/>
      </c>
      <c r="J340" s="43" t="str">
        <f>IF(B340="","",LOOKUP(B340,'Interes Mora'!$A$3:$E$700))</f>
        <v/>
      </c>
      <c r="K340" s="45" t="str">
        <f t="shared" si="50"/>
        <v/>
      </c>
      <c r="L340" s="45" t="str">
        <f t="shared" si="53"/>
        <v/>
      </c>
    </row>
    <row r="341" spans="1:12" hidden="1" x14ac:dyDescent="0.25">
      <c r="A341" s="40" t="str">
        <f t="shared" si="51"/>
        <v/>
      </c>
      <c r="B341" s="30" t="str">
        <f t="shared" si="45"/>
        <v/>
      </c>
      <c r="C341" s="25">
        <f>IF(B341&gt;$E$8,0,IF(B341="","",VLOOKUP(YEAR(B341),S.M.M.L.V.!$A$2:$B$100,2,FALSE)))</f>
        <v>0</v>
      </c>
      <c r="D341" s="41" t="str">
        <f t="shared" si="47"/>
        <v/>
      </c>
      <c r="E341" s="42" t="str">
        <f t="shared" si="46"/>
        <v/>
      </c>
      <c r="F341" s="98" t="str">
        <f>IF(B341="","",IF($I$8=1,VLOOKUP(YEAR(B341),'% Aportes Salud - Pensión'!$A$3:$E$100,4,FALSE),VLOOKUP(YEAR(B341),'% Aportes Salud - Pensión'!$A$3:$E$100,5,FALSE)))</f>
        <v/>
      </c>
      <c r="G341" s="42" t="str">
        <f t="shared" si="48"/>
        <v/>
      </c>
      <c r="H341" s="42" t="str">
        <f t="shared" si="52"/>
        <v/>
      </c>
      <c r="I341" s="44" t="str">
        <f t="shared" si="49"/>
        <v/>
      </c>
      <c r="J341" s="43" t="str">
        <f>IF(B341="","",LOOKUP(B341,'Interes Mora'!$A$3:$E$700))</f>
        <v/>
      </c>
      <c r="K341" s="45" t="str">
        <f t="shared" si="50"/>
        <v/>
      </c>
      <c r="L341" s="45" t="str">
        <f t="shared" si="53"/>
        <v/>
      </c>
    </row>
    <row r="342" spans="1:12" hidden="1" x14ac:dyDescent="0.25">
      <c r="A342" s="40" t="str">
        <f t="shared" si="51"/>
        <v/>
      </c>
      <c r="B342" s="30" t="str">
        <f t="shared" si="45"/>
        <v/>
      </c>
      <c r="C342" s="25">
        <f>IF(B342&gt;$E$8,0,IF(B342="","",VLOOKUP(YEAR(B342),S.M.M.L.V.!$A$2:$B$100,2,FALSE)))</f>
        <v>0</v>
      </c>
      <c r="D342" s="41" t="str">
        <f t="shared" si="47"/>
        <v/>
      </c>
      <c r="E342" s="42" t="str">
        <f t="shared" si="46"/>
        <v/>
      </c>
      <c r="F342" s="98" t="str">
        <f>IF(B342="","",IF($I$8=1,VLOOKUP(YEAR(B342),'% Aportes Salud - Pensión'!$A$3:$E$100,4,FALSE),VLOOKUP(YEAR(B342),'% Aportes Salud - Pensión'!$A$3:$E$100,5,FALSE)))</f>
        <v/>
      </c>
      <c r="G342" s="42" t="str">
        <f t="shared" si="48"/>
        <v/>
      </c>
      <c r="H342" s="42" t="str">
        <f t="shared" si="52"/>
        <v/>
      </c>
      <c r="I342" s="44" t="str">
        <f t="shared" si="49"/>
        <v/>
      </c>
      <c r="J342" s="43" t="str">
        <f>IF(B342="","",LOOKUP(B342,'Interes Mora'!$A$3:$E$700))</f>
        <v/>
      </c>
      <c r="K342" s="45" t="str">
        <f t="shared" si="50"/>
        <v/>
      </c>
      <c r="L342" s="45" t="str">
        <f t="shared" si="53"/>
        <v/>
      </c>
    </row>
    <row r="343" spans="1:12" hidden="1" x14ac:dyDescent="0.25">
      <c r="A343" s="40" t="str">
        <f t="shared" si="51"/>
        <v/>
      </c>
      <c r="B343" s="30" t="str">
        <f t="shared" si="45"/>
        <v/>
      </c>
      <c r="C343" s="25">
        <f>IF(B343&gt;$E$8,0,IF(B343="","",VLOOKUP(YEAR(B343),S.M.M.L.V.!$A$2:$B$100,2,FALSE)))</f>
        <v>0</v>
      </c>
      <c r="D343" s="41" t="str">
        <f t="shared" si="47"/>
        <v/>
      </c>
      <c r="E343" s="42" t="str">
        <f t="shared" si="46"/>
        <v/>
      </c>
      <c r="F343" s="98" t="str">
        <f>IF(B343="","",IF($I$8=1,VLOOKUP(YEAR(B343),'% Aportes Salud - Pensión'!$A$3:$E$100,4,FALSE),VLOOKUP(YEAR(B343),'% Aportes Salud - Pensión'!$A$3:$E$100,5,FALSE)))</f>
        <v/>
      </c>
      <c r="G343" s="42" t="str">
        <f t="shared" si="48"/>
        <v/>
      </c>
      <c r="H343" s="42" t="str">
        <f t="shared" si="52"/>
        <v/>
      </c>
      <c r="I343" s="44" t="str">
        <f t="shared" si="49"/>
        <v/>
      </c>
      <c r="J343" s="43" t="str">
        <f>IF(B343="","",LOOKUP(B343,'Interes Mora'!$A$3:$E$700))</f>
        <v/>
      </c>
      <c r="K343" s="45" t="str">
        <f t="shared" si="50"/>
        <v/>
      </c>
      <c r="L343" s="45" t="str">
        <f t="shared" si="53"/>
        <v/>
      </c>
    </row>
    <row r="344" spans="1:12" hidden="1" x14ac:dyDescent="0.25">
      <c r="A344" s="40" t="str">
        <f t="shared" si="51"/>
        <v/>
      </c>
      <c r="B344" s="30" t="str">
        <f t="shared" si="45"/>
        <v/>
      </c>
      <c r="C344" s="25">
        <f>IF(B344&gt;$E$8,0,IF(B344="","",VLOOKUP(YEAR(B344),S.M.M.L.V.!$A$2:$B$100,2,FALSE)))</f>
        <v>0</v>
      </c>
      <c r="D344" s="41" t="str">
        <f t="shared" si="47"/>
        <v/>
      </c>
      <c r="E344" s="42" t="str">
        <f t="shared" si="46"/>
        <v/>
      </c>
      <c r="F344" s="98" t="str">
        <f>IF(B344="","",IF($I$8=1,VLOOKUP(YEAR(B344),'% Aportes Salud - Pensión'!$A$3:$E$100,4,FALSE),VLOOKUP(YEAR(B344),'% Aportes Salud - Pensión'!$A$3:$E$100,5,FALSE)))</f>
        <v/>
      </c>
      <c r="G344" s="42" t="str">
        <f t="shared" si="48"/>
        <v/>
      </c>
      <c r="H344" s="42" t="str">
        <f t="shared" si="52"/>
        <v/>
      </c>
      <c r="I344" s="44" t="str">
        <f t="shared" si="49"/>
        <v/>
      </c>
      <c r="J344" s="43" t="str">
        <f>IF(B344="","",LOOKUP(B344,'Interes Mora'!$A$3:$E$700))</f>
        <v/>
      </c>
      <c r="K344" s="45" t="str">
        <f t="shared" si="50"/>
        <v/>
      </c>
      <c r="L344" s="45" t="str">
        <f t="shared" si="53"/>
        <v/>
      </c>
    </row>
    <row r="345" spans="1:12" hidden="1" x14ac:dyDescent="0.25">
      <c r="A345" s="40" t="str">
        <f t="shared" si="51"/>
        <v/>
      </c>
      <c r="B345" s="30" t="str">
        <f t="shared" si="45"/>
        <v/>
      </c>
      <c r="C345" s="25">
        <f>IF(B345&gt;$E$8,0,IF(B345="","",VLOOKUP(YEAR(B345),S.M.M.L.V.!$A$2:$B$100,2,FALSE)))</f>
        <v>0</v>
      </c>
      <c r="D345" s="41" t="str">
        <f t="shared" si="47"/>
        <v/>
      </c>
      <c r="E345" s="42" t="str">
        <f t="shared" si="46"/>
        <v/>
      </c>
      <c r="F345" s="98" t="str">
        <f>IF(B345="","",IF($I$8=1,VLOOKUP(YEAR(B345),'% Aportes Salud - Pensión'!$A$3:$E$100,4,FALSE),VLOOKUP(YEAR(B345),'% Aportes Salud - Pensión'!$A$3:$E$100,5,FALSE)))</f>
        <v/>
      </c>
      <c r="G345" s="42" t="str">
        <f t="shared" si="48"/>
        <v/>
      </c>
      <c r="H345" s="42" t="str">
        <f t="shared" si="52"/>
        <v/>
      </c>
      <c r="I345" s="44" t="str">
        <f t="shared" si="49"/>
        <v/>
      </c>
      <c r="J345" s="43" t="str">
        <f>IF(B345="","",LOOKUP(B345,'Interes Mora'!$A$3:$E$700))</f>
        <v/>
      </c>
      <c r="K345" s="45" t="str">
        <f t="shared" si="50"/>
        <v/>
      </c>
      <c r="L345" s="45" t="str">
        <f t="shared" si="53"/>
        <v/>
      </c>
    </row>
    <row r="346" spans="1:12" hidden="1" x14ac:dyDescent="0.25">
      <c r="A346" s="40" t="str">
        <f t="shared" si="51"/>
        <v/>
      </c>
      <c r="B346" s="30" t="str">
        <f t="shared" si="45"/>
        <v/>
      </c>
      <c r="C346" s="25">
        <f>IF(B346&gt;$E$8,0,IF(B346="","",VLOOKUP(YEAR(B346),S.M.M.L.V.!$A$2:$B$100,2,FALSE)))</f>
        <v>0</v>
      </c>
      <c r="D346" s="41" t="str">
        <f t="shared" si="47"/>
        <v/>
      </c>
      <c r="E346" s="42" t="str">
        <f t="shared" si="46"/>
        <v/>
      </c>
      <c r="F346" s="98" t="str">
        <f>IF(B346="","",IF($I$8=1,VLOOKUP(YEAR(B346),'% Aportes Salud - Pensión'!$A$3:$E$100,4,FALSE),VLOOKUP(YEAR(B346),'% Aportes Salud - Pensión'!$A$3:$E$100,5,FALSE)))</f>
        <v/>
      </c>
      <c r="G346" s="42" t="str">
        <f t="shared" si="48"/>
        <v/>
      </c>
      <c r="H346" s="42" t="str">
        <f t="shared" si="52"/>
        <v/>
      </c>
      <c r="I346" s="44" t="str">
        <f t="shared" si="49"/>
        <v/>
      </c>
      <c r="J346" s="43" t="str">
        <f>IF(B346="","",LOOKUP(B346,'Interes Mora'!$A$3:$E$700))</f>
        <v/>
      </c>
      <c r="K346" s="45" t="str">
        <f t="shared" si="50"/>
        <v/>
      </c>
      <c r="L346" s="45" t="str">
        <f t="shared" si="53"/>
        <v/>
      </c>
    </row>
    <row r="347" spans="1:12" hidden="1" x14ac:dyDescent="0.25">
      <c r="A347" s="40" t="str">
        <f t="shared" si="51"/>
        <v/>
      </c>
      <c r="B347" s="30" t="str">
        <f t="shared" si="45"/>
        <v/>
      </c>
      <c r="C347" s="25">
        <f>IF(B347&gt;$E$8,0,IF(B347="","",VLOOKUP(YEAR(B347),S.M.M.L.V.!$A$2:$B$100,2,FALSE)))</f>
        <v>0</v>
      </c>
      <c r="D347" s="41" t="str">
        <f t="shared" si="47"/>
        <v/>
      </c>
      <c r="E347" s="42" t="str">
        <f t="shared" si="46"/>
        <v/>
      </c>
      <c r="F347" s="98" t="str">
        <f>IF(B347="","",IF($I$8=1,VLOOKUP(YEAR(B347),'% Aportes Salud - Pensión'!$A$3:$E$100,4,FALSE),VLOOKUP(YEAR(B347),'% Aportes Salud - Pensión'!$A$3:$E$100,5,FALSE)))</f>
        <v/>
      </c>
      <c r="G347" s="42" t="str">
        <f t="shared" si="48"/>
        <v/>
      </c>
      <c r="H347" s="42" t="str">
        <f t="shared" si="52"/>
        <v/>
      </c>
      <c r="I347" s="44" t="str">
        <f t="shared" si="49"/>
        <v/>
      </c>
      <c r="J347" s="43" t="str">
        <f>IF(B347="","",LOOKUP(B347,'Interes Mora'!$A$3:$E$700))</f>
        <v/>
      </c>
      <c r="K347" s="45" t="str">
        <f t="shared" si="50"/>
        <v/>
      </c>
      <c r="L347" s="45" t="str">
        <f t="shared" si="53"/>
        <v/>
      </c>
    </row>
    <row r="348" spans="1:12" hidden="1" x14ac:dyDescent="0.25">
      <c r="A348" s="40" t="str">
        <f t="shared" si="51"/>
        <v/>
      </c>
      <c r="B348" s="30" t="str">
        <f t="shared" si="45"/>
        <v/>
      </c>
      <c r="C348" s="25">
        <f>IF(B348&gt;$E$8,0,IF(B348="","",VLOOKUP(YEAR(B348),S.M.M.L.V.!$A$2:$B$100,2,FALSE)))</f>
        <v>0</v>
      </c>
      <c r="D348" s="41" t="str">
        <f t="shared" si="47"/>
        <v/>
      </c>
      <c r="E348" s="42" t="str">
        <f t="shared" si="46"/>
        <v/>
      </c>
      <c r="F348" s="98" t="str">
        <f>IF(B348="","",IF($I$8=1,VLOOKUP(YEAR(B348),'% Aportes Salud - Pensión'!$A$3:$E$100,4,FALSE),VLOOKUP(YEAR(B348),'% Aportes Salud - Pensión'!$A$3:$E$100,5,FALSE)))</f>
        <v/>
      </c>
      <c r="G348" s="42" t="str">
        <f t="shared" si="48"/>
        <v/>
      </c>
      <c r="H348" s="42" t="str">
        <f t="shared" si="52"/>
        <v/>
      </c>
      <c r="I348" s="44" t="str">
        <f t="shared" si="49"/>
        <v/>
      </c>
      <c r="J348" s="43" t="str">
        <f>IF(B348="","",LOOKUP(B348,'Interes Mora'!$A$3:$E$700))</f>
        <v/>
      </c>
      <c r="K348" s="45" t="str">
        <f t="shared" si="50"/>
        <v/>
      </c>
      <c r="L348" s="45" t="str">
        <f t="shared" si="53"/>
        <v/>
      </c>
    </row>
    <row r="349" spans="1:12" hidden="1" x14ac:dyDescent="0.25">
      <c r="A349" s="40" t="str">
        <f t="shared" si="51"/>
        <v/>
      </c>
      <c r="B349" s="30" t="str">
        <f t="shared" si="45"/>
        <v/>
      </c>
      <c r="C349" s="25">
        <f>IF(B349&gt;$E$8,0,IF(B349="","",VLOOKUP(YEAR(B349),S.M.M.L.V.!$A$2:$B$100,2,FALSE)))</f>
        <v>0</v>
      </c>
      <c r="D349" s="41" t="str">
        <f t="shared" si="47"/>
        <v/>
      </c>
      <c r="E349" s="42" t="str">
        <f t="shared" si="46"/>
        <v/>
      </c>
      <c r="F349" s="98" t="str">
        <f>IF(B349="","",IF($I$8=1,VLOOKUP(YEAR(B349),'% Aportes Salud - Pensión'!$A$3:$E$100,4,FALSE),VLOOKUP(YEAR(B349),'% Aportes Salud - Pensión'!$A$3:$E$100,5,FALSE)))</f>
        <v/>
      </c>
      <c r="G349" s="42" t="str">
        <f t="shared" si="48"/>
        <v/>
      </c>
      <c r="H349" s="42" t="str">
        <f t="shared" si="52"/>
        <v/>
      </c>
      <c r="I349" s="44" t="str">
        <f t="shared" si="49"/>
        <v/>
      </c>
      <c r="J349" s="43" t="str">
        <f>IF(B349="","",LOOKUP(B349,'Interes Mora'!$A$3:$E$700))</f>
        <v/>
      </c>
      <c r="K349" s="45" t="str">
        <f t="shared" si="50"/>
        <v/>
      </c>
      <c r="L349" s="45" t="str">
        <f t="shared" si="53"/>
        <v/>
      </c>
    </row>
    <row r="350" spans="1:12" hidden="1" x14ac:dyDescent="0.25">
      <c r="A350" s="40" t="str">
        <f t="shared" si="51"/>
        <v/>
      </c>
      <c r="B350" s="30" t="str">
        <f t="shared" si="45"/>
        <v/>
      </c>
      <c r="C350" s="25">
        <f>IF(B350&gt;$E$8,0,IF(B350="","",VLOOKUP(YEAR(B350),S.M.M.L.V.!$A$2:$B$100,2,FALSE)))</f>
        <v>0</v>
      </c>
      <c r="D350" s="41" t="str">
        <f t="shared" si="47"/>
        <v/>
      </c>
      <c r="E350" s="42" t="str">
        <f t="shared" si="46"/>
        <v/>
      </c>
      <c r="F350" s="98" t="str">
        <f>IF(B350="","",IF($I$8=1,VLOOKUP(YEAR(B350),'% Aportes Salud - Pensión'!$A$3:$E$100,4,FALSE),VLOOKUP(YEAR(B350),'% Aportes Salud - Pensión'!$A$3:$E$100,5,FALSE)))</f>
        <v/>
      </c>
      <c r="G350" s="42" t="str">
        <f t="shared" si="48"/>
        <v/>
      </c>
      <c r="H350" s="42" t="str">
        <f t="shared" si="52"/>
        <v/>
      </c>
      <c r="I350" s="44" t="str">
        <f t="shared" si="49"/>
        <v/>
      </c>
      <c r="J350" s="43" t="str">
        <f>IF(B350="","",LOOKUP(B350,'Interes Mora'!$A$3:$E$700))</f>
        <v/>
      </c>
      <c r="K350" s="45" t="str">
        <f t="shared" si="50"/>
        <v/>
      </c>
      <c r="L350" s="45" t="str">
        <f t="shared" si="53"/>
        <v/>
      </c>
    </row>
    <row r="351" spans="1:12" hidden="1" x14ac:dyDescent="0.25">
      <c r="A351" s="40" t="str">
        <f t="shared" si="51"/>
        <v/>
      </c>
      <c r="B351" s="30" t="str">
        <f t="shared" si="45"/>
        <v/>
      </c>
      <c r="C351" s="25">
        <f>IF(B351&gt;$E$8,0,IF(B351="","",VLOOKUP(YEAR(B351),S.M.M.L.V.!$A$2:$B$100,2,FALSE)))</f>
        <v>0</v>
      </c>
      <c r="D351" s="41" t="str">
        <f t="shared" si="47"/>
        <v/>
      </c>
      <c r="E351" s="42" t="str">
        <f t="shared" si="46"/>
        <v/>
      </c>
      <c r="F351" s="98" t="str">
        <f>IF(B351="","",IF($I$8=1,VLOOKUP(YEAR(B351),'% Aportes Salud - Pensión'!$A$3:$E$100,4,FALSE),VLOOKUP(YEAR(B351),'% Aportes Salud - Pensión'!$A$3:$E$100,5,FALSE)))</f>
        <v/>
      </c>
      <c r="G351" s="42" t="str">
        <f t="shared" si="48"/>
        <v/>
      </c>
      <c r="H351" s="42" t="str">
        <f t="shared" si="52"/>
        <v/>
      </c>
      <c r="I351" s="44" t="str">
        <f t="shared" si="49"/>
        <v/>
      </c>
      <c r="J351" s="43" t="str">
        <f>IF(B351="","",LOOKUP(B351,'Interes Mora'!$A$3:$E$700))</f>
        <v/>
      </c>
      <c r="K351" s="45" t="str">
        <f t="shared" si="50"/>
        <v/>
      </c>
      <c r="L351" s="45" t="str">
        <f t="shared" si="53"/>
        <v/>
      </c>
    </row>
    <row r="352" spans="1:12" hidden="1" x14ac:dyDescent="0.25">
      <c r="A352" s="40" t="str">
        <f t="shared" si="51"/>
        <v/>
      </c>
      <c r="B352" s="30" t="str">
        <f t="shared" si="45"/>
        <v/>
      </c>
      <c r="C352" s="25">
        <f>IF(B352&gt;$E$8,0,IF(B352="","",VLOOKUP(YEAR(B352),S.M.M.L.V.!$A$2:$B$100,2,FALSE)))</f>
        <v>0</v>
      </c>
      <c r="D352" s="41" t="str">
        <f t="shared" si="47"/>
        <v/>
      </c>
      <c r="E352" s="42" t="str">
        <f t="shared" si="46"/>
        <v/>
      </c>
      <c r="F352" s="98" t="str">
        <f>IF(B352="","",IF($I$8=1,VLOOKUP(YEAR(B352),'% Aportes Salud - Pensión'!$A$3:$E$100,4,FALSE),VLOOKUP(YEAR(B352),'% Aportes Salud - Pensión'!$A$3:$E$100,5,FALSE)))</f>
        <v/>
      </c>
      <c r="G352" s="42" t="str">
        <f t="shared" si="48"/>
        <v/>
      </c>
      <c r="H352" s="42" t="str">
        <f t="shared" si="52"/>
        <v/>
      </c>
      <c r="I352" s="44" t="str">
        <f t="shared" si="49"/>
        <v/>
      </c>
      <c r="J352" s="43" t="str">
        <f>IF(B352="","",LOOKUP(B352,'Interes Mora'!$A$3:$E$700))</f>
        <v/>
      </c>
      <c r="K352" s="45" t="str">
        <f t="shared" si="50"/>
        <v/>
      </c>
      <c r="L352" s="45" t="str">
        <f t="shared" si="53"/>
        <v/>
      </c>
    </row>
    <row r="353" spans="1:12" hidden="1" x14ac:dyDescent="0.25">
      <c r="A353" s="40" t="str">
        <f t="shared" si="51"/>
        <v/>
      </c>
      <c r="B353" s="30" t="str">
        <f t="shared" si="45"/>
        <v/>
      </c>
      <c r="C353" s="25">
        <f>IF(B353&gt;$E$8,0,IF(B353="","",VLOOKUP(YEAR(B353),S.M.M.L.V.!$A$2:$B$100,2,FALSE)))</f>
        <v>0</v>
      </c>
      <c r="D353" s="41" t="str">
        <f t="shared" si="47"/>
        <v/>
      </c>
      <c r="E353" s="42" t="str">
        <f t="shared" si="46"/>
        <v/>
      </c>
      <c r="F353" s="98" t="str">
        <f>IF(B353="","",IF($I$8=1,VLOOKUP(YEAR(B353),'% Aportes Salud - Pensión'!$A$3:$E$100,4,FALSE),VLOOKUP(YEAR(B353),'% Aportes Salud - Pensión'!$A$3:$E$100,5,FALSE)))</f>
        <v/>
      </c>
      <c r="G353" s="42" t="str">
        <f t="shared" si="48"/>
        <v/>
      </c>
      <c r="H353" s="42" t="str">
        <f t="shared" si="52"/>
        <v/>
      </c>
      <c r="I353" s="44" t="str">
        <f t="shared" si="49"/>
        <v/>
      </c>
      <c r="J353" s="43" t="str">
        <f>IF(B353="","",LOOKUP(B353,'Interes Mora'!$A$3:$E$700))</f>
        <v/>
      </c>
      <c r="K353" s="45" t="str">
        <f t="shared" si="50"/>
        <v/>
      </c>
      <c r="L353" s="45" t="str">
        <f t="shared" si="53"/>
        <v/>
      </c>
    </row>
    <row r="354" spans="1:12" hidden="1" x14ac:dyDescent="0.25">
      <c r="A354" s="40" t="str">
        <f t="shared" si="51"/>
        <v/>
      </c>
      <c r="B354" s="30" t="str">
        <f t="shared" si="45"/>
        <v/>
      </c>
      <c r="C354" s="25">
        <f>IF(B354&gt;$E$8,0,IF(B354="","",VLOOKUP(YEAR(B354),S.M.M.L.V.!$A$2:$B$100,2,FALSE)))</f>
        <v>0</v>
      </c>
      <c r="D354" s="41" t="str">
        <f t="shared" si="47"/>
        <v/>
      </c>
      <c r="E354" s="42" t="str">
        <f t="shared" si="46"/>
        <v/>
      </c>
      <c r="F354" s="98" t="str">
        <f>IF(B354="","",IF($I$8=1,VLOOKUP(YEAR(B354),'% Aportes Salud - Pensión'!$A$3:$E$100,4,FALSE),VLOOKUP(YEAR(B354),'% Aportes Salud - Pensión'!$A$3:$E$100,5,FALSE)))</f>
        <v/>
      </c>
      <c r="G354" s="42" t="str">
        <f t="shared" si="48"/>
        <v/>
      </c>
      <c r="H354" s="42" t="str">
        <f t="shared" si="52"/>
        <v/>
      </c>
      <c r="I354" s="44" t="str">
        <f t="shared" si="49"/>
        <v/>
      </c>
      <c r="J354" s="43" t="str">
        <f>IF(B354="","",LOOKUP(B354,'Interes Mora'!$A$3:$E$700))</f>
        <v/>
      </c>
      <c r="K354" s="45" t="str">
        <f t="shared" si="50"/>
        <v/>
      </c>
      <c r="L354" s="45" t="str">
        <f t="shared" si="53"/>
        <v/>
      </c>
    </row>
    <row r="355" spans="1:12" hidden="1" x14ac:dyDescent="0.25">
      <c r="A355" s="40" t="str">
        <f t="shared" si="51"/>
        <v/>
      </c>
      <c r="B355" s="30" t="str">
        <f t="shared" si="45"/>
        <v/>
      </c>
      <c r="C355" s="25">
        <f>IF(B355&gt;$E$8,0,IF(B355="","",VLOOKUP(YEAR(B355),S.M.M.L.V.!$A$2:$B$100,2,FALSE)))</f>
        <v>0</v>
      </c>
      <c r="D355" s="41" t="str">
        <f t="shared" si="47"/>
        <v/>
      </c>
      <c r="E355" s="42" t="str">
        <f t="shared" si="46"/>
        <v/>
      </c>
      <c r="F355" s="98" t="str">
        <f>IF(B355="","",IF($I$8=1,VLOOKUP(YEAR(B355),'% Aportes Salud - Pensión'!$A$3:$E$100,4,FALSE),VLOOKUP(YEAR(B355),'% Aportes Salud - Pensión'!$A$3:$E$100,5,FALSE)))</f>
        <v/>
      </c>
      <c r="G355" s="42" t="str">
        <f t="shared" si="48"/>
        <v/>
      </c>
      <c r="H355" s="42" t="str">
        <f t="shared" si="52"/>
        <v/>
      </c>
      <c r="I355" s="44" t="str">
        <f t="shared" si="49"/>
        <v/>
      </c>
      <c r="J355" s="43" t="str">
        <f>IF(B355="","",LOOKUP(B355,'Interes Mora'!$A$3:$E$700))</f>
        <v/>
      </c>
      <c r="K355" s="45" t="str">
        <f t="shared" si="50"/>
        <v/>
      </c>
      <c r="L355" s="45" t="str">
        <f t="shared" si="53"/>
        <v/>
      </c>
    </row>
    <row r="356" spans="1:12" hidden="1" x14ac:dyDescent="0.25">
      <c r="A356" s="40" t="str">
        <f t="shared" si="51"/>
        <v/>
      </c>
      <c r="B356" s="30" t="str">
        <f t="shared" si="45"/>
        <v/>
      </c>
      <c r="C356" s="25">
        <f>IF(B356&gt;$E$8,0,IF(B356="","",VLOOKUP(YEAR(B356),S.M.M.L.V.!$A$2:$B$100,2,FALSE)))</f>
        <v>0</v>
      </c>
      <c r="D356" s="41" t="str">
        <f t="shared" si="47"/>
        <v/>
      </c>
      <c r="E356" s="42" t="str">
        <f t="shared" si="46"/>
        <v/>
      </c>
      <c r="F356" s="98" t="str">
        <f>IF(B356="","",IF($I$8=1,VLOOKUP(YEAR(B356),'% Aportes Salud - Pensión'!$A$3:$E$100,4,FALSE),VLOOKUP(YEAR(B356),'% Aportes Salud - Pensión'!$A$3:$E$100,5,FALSE)))</f>
        <v/>
      </c>
      <c r="G356" s="42" t="str">
        <f t="shared" si="48"/>
        <v/>
      </c>
      <c r="H356" s="42" t="str">
        <f t="shared" si="52"/>
        <v/>
      </c>
      <c r="I356" s="44" t="str">
        <f t="shared" si="49"/>
        <v/>
      </c>
      <c r="J356" s="43" t="str">
        <f>IF(B356="","",LOOKUP(B356,'Interes Mora'!$A$3:$E$700))</f>
        <v/>
      </c>
      <c r="K356" s="45" t="str">
        <f t="shared" si="50"/>
        <v/>
      </c>
      <c r="L356" s="45" t="str">
        <f t="shared" si="53"/>
        <v/>
      </c>
    </row>
    <row r="357" spans="1:12" hidden="1" x14ac:dyDescent="0.25">
      <c r="A357" s="40" t="str">
        <f t="shared" si="51"/>
        <v/>
      </c>
      <c r="B357" s="30" t="str">
        <f t="shared" si="45"/>
        <v/>
      </c>
      <c r="C357" s="25">
        <f>IF(B357&gt;$E$8,0,IF(B357="","",VLOOKUP(YEAR(B357),S.M.M.L.V.!$A$2:$B$100,2,FALSE)))</f>
        <v>0</v>
      </c>
      <c r="D357" s="41" t="str">
        <f t="shared" si="47"/>
        <v/>
      </c>
      <c r="E357" s="42" t="str">
        <f t="shared" si="46"/>
        <v/>
      </c>
      <c r="F357" s="98" t="str">
        <f>IF(B357="","",IF($I$8=1,VLOOKUP(YEAR(B357),'% Aportes Salud - Pensión'!$A$3:$E$100,4,FALSE),VLOOKUP(YEAR(B357),'% Aportes Salud - Pensión'!$A$3:$E$100,5,FALSE)))</f>
        <v/>
      </c>
      <c r="G357" s="42" t="str">
        <f t="shared" si="48"/>
        <v/>
      </c>
      <c r="H357" s="42" t="str">
        <f t="shared" si="52"/>
        <v/>
      </c>
      <c r="I357" s="44" t="str">
        <f t="shared" si="49"/>
        <v/>
      </c>
      <c r="J357" s="43" t="str">
        <f>IF(B357="","",LOOKUP(B357,'Interes Mora'!$A$3:$E$700))</f>
        <v/>
      </c>
      <c r="K357" s="45" t="str">
        <f t="shared" si="50"/>
        <v/>
      </c>
      <c r="L357" s="45" t="str">
        <f t="shared" si="53"/>
        <v/>
      </c>
    </row>
    <row r="358" spans="1:12" hidden="1" x14ac:dyDescent="0.25">
      <c r="A358" s="40" t="str">
        <f t="shared" si="51"/>
        <v/>
      </c>
      <c r="B358" s="30" t="str">
        <f t="shared" si="45"/>
        <v/>
      </c>
      <c r="C358" s="25">
        <f>IF(B358&gt;$E$8,0,IF(B358="","",VLOOKUP(YEAR(B358),S.M.M.L.V.!$A$2:$B$100,2,FALSE)))</f>
        <v>0</v>
      </c>
      <c r="D358" s="41" t="str">
        <f t="shared" si="47"/>
        <v/>
      </c>
      <c r="E358" s="42" t="str">
        <f t="shared" si="46"/>
        <v/>
      </c>
      <c r="F358" s="98" t="str">
        <f>IF(B358="","",IF($I$8=1,VLOOKUP(YEAR(B358),'% Aportes Salud - Pensión'!$A$3:$E$100,4,FALSE),VLOOKUP(YEAR(B358),'% Aportes Salud - Pensión'!$A$3:$E$100,5,FALSE)))</f>
        <v/>
      </c>
      <c r="G358" s="42" t="str">
        <f t="shared" si="48"/>
        <v/>
      </c>
      <c r="H358" s="42" t="str">
        <f t="shared" si="52"/>
        <v/>
      </c>
      <c r="I358" s="44" t="str">
        <f t="shared" si="49"/>
        <v/>
      </c>
      <c r="J358" s="43" t="str">
        <f>IF(B358="","",LOOKUP(B358,'Interes Mora'!$A$3:$E$700))</f>
        <v/>
      </c>
      <c r="K358" s="45" t="str">
        <f t="shared" si="50"/>
        <v/>
      </c>
      <c r="L358" s="45" t="str">
        <f t="shared" si="53"/>
        <v/>
      </c>
    </row>
    <row r="359" spans="1:12" hidden="1" x14ac:dyDescent="0.25">
      <c r="A359" s="40" t="str">
        <f t="shared" si="51"/>
        <v/>
      </c>
      <c r="B359" s="30" t="str">
        <f t="shared" si="45"/>
        <v/>
      </c>
      <c r="C359" s="25">
        <f>IF(B359&gt;$E$8,0,IF(B359="","",VLOOKUP(YEAR(B359),S.M.M.L.V.!$A$2:$B$100,2,FALSE)))</f>
        <v>0</v>
      </c>
      <c r="D359" s="41" t="str">
        <f t="shared" si="47"/>
        <v/>
      </c>
      <c r="E359" s="42" t="str">
        <f t="shared" si="46"/>
        <v/>
      </c>
      <c r="F359" s="98" t="str">
        <f>IF(B359="","",IF($I$8=1,VLOOKUP(YEAR(B359),'% Aportes Salud - Pensión'!$A$3:$E$100,4,FALSE),VLOOKUP(YEAR(B359),'% Aportes Salud - Pensión'!$A$3:$E$100,5,FALSE)))</f>
        <v/>
      </c>
      <c r="G359" s="42" t="str">
        <f t="shared" si="48"/>
        <v/>
      </c>
      <c r="H359" s="42" t="str">
        <f t="shared" si="52"/>
        <v/>
      </c>
      <c r="I359" s="44" t="str">
        <f t="shared" si="49"/>
        <v/>
      </c>
      <c r="J359" s="43" t="str">
        <f>IF(B359="","",LOOKUP(B359,'Interes Mora'!$A$3:$E$700))</f>
        <v/>
      </c>
      <c r="K359" s="45" t="str">
        <f t="shared" si="50"/>
        <v/>
      </c>
      <c r="L359" s="45" t="str">
        <f t="shared" si="53"/>
        <v/>
      </c>
    </row>
    <row r="360" spans="1:12" hidden="1" x14ac:dyDescent="0.25">
      <c r="A360" s="40" t="str">
        <f t="shared" si="51"/>
        <v/>
      </c>
      <c r="B360" s="30" t="str">
        <f t="shared" si="45"/>
        <v/>
      </c>
      <c r="C360" s="25">
        <f>IF(B360&gt;$E$8,0,IF(B360="","",VLOOKUP(YEAR(B360),S.M.M.L.V.!$A$2:$B$100,2,FALSE)))</f>
        <v>0</v>
      </c>
      <c r="D360" s="41" t="str">
        <f t="shared" si="47"/>
        <v/>
      </c>
      <c r="E360" s="42" t="str">
        <f t="shared" si="46"/>
        <v/>
      </c>
      <c r="F360" s="98" t="str">
        <f>IF(B360="","",IF($I$8=1,VLOOKUP(YEAR(B360),'% Aportes Salud - Pensión'!$A$3:$E$100,4,FALSE),VLOOKUP(YEAR(B360),'% Aportes Salud - Pensión'!$A$3:$E$100,5,FALSE)))</f>
        <v/>
      </c>
      <c r="G360" s="42" t="str">
        <f t="shared" si="48"/>
        <v/>
      </c>
      <c r="H360" s="42" t="str">
        <f t="shared" si="52"/>
        <v/>
      </c>
      <c r="I360" s="44" t="str">
        <f t="shared" si="49"/>
        <v/>
      </c>
      <c r="J360" s="43" t="str">
        <f>IF(B360="","",LOOKUP(B360,'Interes Mora'!$A$3:$E$700))</f>
        <v/>
      </c>
      <c r="K360" s="45" t="str">
        <f t="shared" si="50"/>
        <v/>
      </c>
      <c r="L360" s="45" t="str">
        <f t="shared" si="53"/>
        <v/>
      </c>
    </row>
    <row r="361" spans="1:12" hidden="1" x14ac:dyDescent="0.25">
      <c r="A361" s="40" t="str">
        <f t="shared" si="51"/>
        <v/>
      </c>
      <c r="B361" s="30" t="str">
        <f t="shared" si="45"/>
        <v/>
      </c>
      <c r="C361" s="25">
        <f>IF(B361&gt;$E$8,0,IF(B361="","",VLOOKUP(YEAR(B361),S.M.M.L.V.!$A$2:$B$100,2,FALSE)))</f>
        <v>0</v>
      </c>
      <c r="D361" s="41" t="str">
        <f t="shared" si="47"/>
        <v/>
      </c>
      <c r="E361" s="42" t="str">
        <f t="shared" si="46"/>
        <v/>
      </c>
      <c r="F361" s="98" t="str">
        <f>IF(B361="","",IF($I$8=1,VLOOKUP(YEAR(B361),'% Aportes Salud - Pensión'!$A$3:$E$100,4,FALSE),VLOOKUP(YEAR(B361),'% Aportes Salud - Pensión'!$A$3:$E$100,5,FALSE)))</f>
        <v/>
      </c>
      <c r="G361" s="42" t="str">
        <f t="shared" si="48"/>
        <v/>
      </c>
      <c r="H361" s="42" t="str">
        <f t="shared" si="52"/>
        <v/>
      </c>
      <c r="I361" s="44" t="str">
        <f t="shared" si="49"/>
        <v/>
      </c>
      <c r="J361" s="43" t="str">
        <f>IF(B361="","",LOOKUP(B361,'Interes Mora'!$A$3:$E$700))</f>
        <v/>
      </c>
      <c r="K361" s="45" t="str">
        <f t="shared" si="50"/>
        <v/>
      </c>
      <c r="L361" s="45" t="str">
        <f t="shared" si="53"/>
        <v/>
      </c>
    </row>
    <row r="362" spans="1:12" hidden="1" x14ac:dyDescent="0.25">
      <c r="A362" s="40" t="str">
        <f t="shared" si="51"/>
        <v/>
      </c>
      <c r="B362" s="30" t="str">
        <f t="shared" si="45"/>
        <v/>
      </c>
      <c r="C362" s="25">
        <f>IF(B362&gt;$E$8,0,IF(B362="","",VLOOKUP(YEAR(B362),S.M.M.L.V.!$A$2:$B$100,2,FALSE)))</f>
        <v>0</v>
      </c>
      <c r="D362" s="41" t="str">
        <f t="shared" si="47"/>
        <v/>
      </c>
      <c r="E362" s="42" t="str">
        <f t="shared" si="46"/>
        <v/>
      </c>
      <c r="F362" s="98" t="str">
        <f>IF(B362="","",IF($I$8=1,VLOOKUP(YEAR(B362),'% Aportes Salud - Pensión'!$A$3:$E$100,4,FALSE),VLOOKUP(YEAR(B362),'% Aportes Salud - Pensión'!$A$3:$E$100,5,FALSE)))</f>
        <v/>
      </c>
      <c r="G362" s="42" t="str">
        <f t="shared" si="48"/>
        <v/>
      </c>
      <c r="H362" s="42" t="str">
        <f t="shared" si="52"/>
        <v/>
      </c>
      <c r="I362" s="44" t="str">
        <f t="shared" si="49"/>
        <v/>
      </c>
      <c r="J362" s="43" t="str">
        <f>IF(B362="","",LOOKUP(B362,'Interes Mora'!$A$3:$E$700))</f>
        <v/>
      </c>
      <c r="K362" s="45" t="str">
        <f t="shared" si="50"/>
        <v/>
      </c>
      <c r="L362" s="45" t="str">
        <f t="shared" si="53"/>
        <v/>
      </c>
    </row>
    <row r="363" spans="1:12" hidden="1" x14ac:dyDescent="0.25">
      <c r="A363" s="40" t="str">
        <f t="shared" si="51"/>
        <v/>
      </c>
      <c r="B363" s="30" t="str">
        <f t="shared" si="45"/>
        <v/>
      </c>
      <c r="C363" s="25">
        <f>IF(B363&gt;$E$8,0,IF(B363="","",VLOOKUP(YEAR(B363),S.M.M.L.V.!$A$2:$B$100,2,FALSE)))</f>
        <v>0</v>
      </c>
      <c r="D363" s="41" t="str">
        <f t="shared" si="47"/>
        <v/>
      </c>
      <c r="E363" s="42" t="str">
        <f t="shared" si="46"/>
        <v/>
      </c>
      <c r="F363" s="98" t="str">
        <f>IF(B363="","",IF($I$8=1,VLOOKUP(YEAR(B363),'% Aportes Salud - Pensión'!$A$3:$E$100,4,FALSE),VLOOKUP(YEAR(B363),'% Aportes Salud - Pensión'!$A$3:$E$100,5,FALSE)))</f>
        <v/>
      </c>
      <c r="G363" s="42" t="str">
        <f t="shared" si="48"/>
        <v/>
      </c>
      <c r="H363" s="42" t="str">
        <f t="shared" si="52"/>
        <v/>
      </c>
      <c r="I363" s="44" t="str">
        <f t="shared" si="49"/>
        <v/>
      </c>
      <c r="J363" s="43" t="str">
        <f>IF(B363="","",LOOKUP(B363,'Interes Mora'!$A$3:$E$700))</f>
        <v/>
      </c>
      <c r="K363" s="45" t="str">
        <f t="shared" si="50"/>
        <v/>
      </c>
      <c r="L363" s="45" t="str">
        <f t="shared" si="53"/>
        <v/>
      </c>
    </row>
    <row r="364" spans="1:12" hidden="1" x14ac:dyDescent="0.25">
      <c r="A364" s="40" t="str">
        <f t="shared" si="51"/>
        <v/>
      </c>
      <c r="B364" s="30" t="str">
        <f t="shared" si="45"/>
        <v/>
      </c>
      <c r="C364" s="25">
        <f>IF(B364&gt;$E$8,0,IF(B364="","",VLOOKUP(YEAR(B364),S.M.M.L.V.!$A$2:$B$100,2,FALSE)))</f>
        <v>0</v>
      </c>
      <c r="D364" s="41" t="str">
        <f t="shared" si="47"/>
        <v/>
      </c>
      <c r="E364" s="42" t="str">
        <f t="shared" si="46"/>
        <v/>
      </c>
      <c r="F364" s="98" t="str">
        <f>IF(B364="","",IF($I$8=1,VLOOKUP(YEAR(B364),'% Aportes Salud - Pensión'!$A$3:$E$100,4,FALSE),VLOOKUP(YEAR(B364),'% Aportes Salud - Pensión'!$A$3:$E$100,5,FALSE)))</f>
        <v/>
      </c>
      <c r="G364" s="42" t="str">
        <f t="shared" si="48"/>
        <v/>
      </c>
      <c r="H364" s="42" t="str">
        <f t="shared" si="52"/>
        <v/>
      </c>
      <c r="I364" s="44" t="str">
        <f t="shared" si="49"/>
        <v/>
      </c>
      <c r="J364" s="43" t="str">
        <f>IF(B364="","",LOOKUP(B364,'Interes Mora'!$A$3:$E$700))</f>
        <v/>
      </c>
      <c r="K364" s="45" t="str">
        <f t="shared" si="50"/>
        <v/>
      </c>
      <c r="L364" s="45" t="str">
        <f t="shared" si="53"/>
        <v/>
      </c>
    </row>
    <row r="365" spans="1:12" hidden="1" x14ac:dyDescent="0.25">
      <c r="A365" s="40" t="str">
        <f t="shared" si="51"/>
        <v/>
      </c>
      <c r="B365" s="30" t="str">
        <f t="shared" si="45"/>
        <v/>
      </c>
      <c r="C365" s="25">
        <f>IF(B365&gt;$E$8,0,IF(B365="","",VLOOKUP(YEAR(B365),S.M.M.L.V.!$A$2:$B$100,2,FALSE)))</f>
        <v>0</v>
      </c>
      <c r="D365" s="41" t="str">
        <f t="shared" si="47"/>
        <v/>
      </c>
      <c r="E365" s="42" t="str">
        <f t="shared" si="46"/>
        <v/>
      </c>
      <c r="F365" s="98" t="str">
        <f>IF(B365="","",IF($I$8=1,VLOOKUP(YEAR(B365),'% Aportes Salud - Pensión'!$A$3:$E$100,4,FALSE),VLOOKUP(YEAR(B365),'% Aportes Salud - Pensión'!$A$3:$E$100,5,FALSE)))</f>
        <v/>
      </c>
      <c r="G365" s="42" t="str">
        <f t="shared" si="48"/>
        <v/>
      </c>
      <c r="H365" s="42" t="str">
        <f t="shared" si="52"/>
        <v/>
      </c>
      <c r="I365" s="44" t="str">
        <f t="shared" si="49"/>
        <v/>
      </c>
      <c r="J365" s="43" t="str">
        <f>IF(B365="","",LOOKUP(B365,'Interes Mora'!$A$3:$E$700))</f>
        <v/>
      </c>
      <c r="K365" s="45" t="str">
        <f t="shared" si="50"/>
        <v/>
      </c>
      <c r="L365" s="45" t="str">
        <f t="shared" si="53"/>
        <v/>
      </c>
    </row>
    <row r="366" spans="1:12" hidden="1" x14ac:dyDescent="0.25">
      <c r="A366" s="40" t="str">
        <f t="shared" si="51"/>
        <v/>
      </c>
      <c r="B366" s="30" t="str">
        <f t="shared" si="45"/>
        <v/>
      </c>
      <c r="C366" s="25">
        <f>IF(B366&gt;$E$8,0,IF(B366="","",VLOOKUP(YEAR(B366),S.M.M.L.V.!$A$2:$B$100,2,FALSE)))</f>
        <v>0</v>
      </c>
      <c r="D366" s="41" t="str">
        <f t="shared" si="47"/>
        <v/>
      </c>
      <c r="E366" s="42" t="str">
        <f t="shared" si="46"/>
        <v/>
      </c>
      <c r="F366" s="98" t="str">
        <f>IF(B366="","",IF($I$8=1,VLOOKUP(YEAR(B366),'% Aportes Salud - Pensión'!$A$3:$E$100,4,FALSE),VLOOKUP(YEAR(B366),'% Aportes Salud - Pensión'!$A$3:$E$100,5,FALSE)))</f>
        <v/>
      </c>
      <c r="G366" s="42" t="str">
        <f t="shared" si="48"/>
        <v/>
      </c>
      <c r="H366" s="42" t="str">
        <f t="shared" si="52"/>
        <v/>
      </c>
      <c r="I366" s="44" t="str">
        <f t="shared" si="49"/>
        <v/>
      </c>
      <c r="J366" s="43" t="str">
        <f>IF(B366="","",LOOKUP(B366,'Interes Mora'!$A$3:$E$700))</f>
        <v/>
      </c>
      <c r="K366" s="45" t="str">
        <f t="shared" si="50"/>
        <v/>
      </c>
      <c r="L366" s="45" t="str">
        <f t="shared" si="53"/>
        <v/>
      </c>
    </row>
    <row r="367" spans="1:12" hidden="1" x14ac:dyDescent="0.25">
      <c r="A367" s="40" t="str">
        <f t="shared" si="51"/>
        <v/>
      </c>
      <c r="B367" s="30" t="str">
        <f t="shared" si="45"/>
        <v/>
      </c>
      <c r="C367" s="25">
        <f>IF(B367&gt;$E$8,0,IF(B367="","",VLOOKUP(YEAR(B367),S.M.M.L.V.!$A$2:$B$100,2,FALSE)))</f>
        <v>0</v>
      </c>
      <c r="D367" s="41" t="str">
        <f t="shared" si="47"/>
        <v/>
      </c>
      <c r="E367" s="42" t="str">
        <f t="shared" si="46"/>
        <v/>
      </c>
      <c r="F367" s="98" t="str">
        <f>IF(B367="","",IF($I$8=1,VLOOKUP(YEAR(B367),'% Aportes Salud - Pensión'!$A$3:$E$100,4,FALSE),VLOOKUP(YEAR(B367),'% Aportes Salud - Pensión'!$A$3:$E$100,5,FALSE)))</f>
        <v/>
      </c>
      <c r="G367" s="42" t="str">
        <f t="shared" si="48"/>
        <v/>
      </c>
      <c r="H367" s="42" t="str">
        <f t="shared" si="52"/>
        <v/>
      </c>
      <c r="I367" s="44" t="str">
        <f t="shared" si="49"/>
        <v/>
      </c>
      <c r="J367" s="43" t="str">
        <f>IF(B367="","",LOOKUP(B367,'Interes Mora'!$A$3:$E$700))</f>
        <v/>
      </c>
      <c r="K367" s="45" t="str">
        <f t="shared" si="50"/>
        <v/>
      </c>
      <c r="L367" s="45" t="str">
        <f t="shared" si="53"/>
        <v/>
      </c>
    </row>
    <row r="368" spans="1:12" hidden="1" x14ac:dyDescent="0.25">
      <c r="A368" s="40" t="str">
        <f t="shared" si="51"/>
        <v/>
      </c>
      <c r="B368" s="30" t="str">
        <f t="shared" si="45"/>
        <v/>
      </c>
      <c r="C368" s="25">
        <f>IF(B368&gt;$E$8,0,IF(B368="","",VLOOKUP(YEAR(B368),S.M.M.L.V.!$A$2:$B$100,2,FALSE)))</f>
        <v>0</v>
      </c>
      <c r="D368" s="41" t="str">
        <f t="shared" si="47"/>
        <v/>
      </c>
      <c r="E368" s="42" t="str">
        <f t="shared" si="46"/>
        <v/>
      </c>
      <c r="F368" s="98" t="str">
        <f>IF(B368="","",IF($I$8=1,VLOOKUP(YEAR(B368),'% Aportes Salud - Pensión'!$A$3:$E$100,4,FALSE),VLOOKUP(YEAR(B368),'% Aportes Salud - Pensión'!$A$3:$E$100,5,FALSE)))</f>
        <v/>
      </c>
      <c r="G368" s="42" t="str">
        <f t="shared" si="48"/>
        <v/>
      </c>
      <c r="H368" s="42" t="str">
        <f t="shared" si="52"/>
        <v/>
      </c>
      <c r="I368" s="44" t="str">
        <f t="shared" si="49"/>
        <v/>
      </c>
      <c r="J368" s="43" t="str">
        <f>IF(B368="","",LOOKUP(B368,'Interes Mora'!$A$3:$E$700))</f>
        <v/>
      </c>
      <c r="K368" s="45" t="str">
        <f t="shared" si="50"/>
        <v/>
      </c>
      <c r="L368" s="45" t="str">
        <f t="shared" si="53"/>
        <v/>
      </c>
    </row>
    <row r="369" spans="1:12" hidden="1" x14ac:dyDescent="0.25">
      <c r="A369" s="40" t="str">
        <f t="shared" si="51"/>
        <v/>
      </c>
      <c r="B369" s="30" t="str">
        <f t="shared" si="45"/>
        <v/>
      </c>
      <c r="C369" s="25">
        <f>IF(B369&gt;$E$8,0,IF(B369="","",VLOOKUP(YEAR(B369),S.M.M.L.V.!$A$2:$B$100,2,FALSE)))</f>
        <v>0</v>
      </c>
      <c r="D369" s="41" t="str">
        <f t="shared" si="47"/>
        <v/>
      </c>
      <c r="E369" s="42" t="str">
        <f t="shared" si="46"/>
        <v/>
      </c>
      <c r="F369" s="98" t="str">
        <f>IF(B369="","",IF($I$8=1,VLOOKUP(YEAR(B369),'% Aportes Salud - Pensión'!$A$3:$E$100,4,FALSE),VLOOKUP(YEAR(B369),'% Aportes Salud - Pensión'!$A$3:$E$100,5,FALSE)))</f>
        <v/>
      </c>
      <c r="G369" s="42" t="str">
        <f t="shared" si="48"/>
        <v/>
      </c>
      <c r="H369" s="42" t="str">
        <f t="shared" si="52"/>
        <v/>
      </c>
      <c r="I369" s="44" t="str">
        <f t="shared" si="49"/>
        <v/>
      </c>
      <c r="J369" s="43" t="str">
        <f>IF(B369="","",LOOKUP(B369,'Interes Mora'!$A$3:$E$700))</f>
        <v/>
      </c>
      <c r="K369" s="45" t="str">
        <f t="shared" si="50"/>
        <v/>
      </c>
      <c r="L369" s="45" t="str">
        <f t="shared" si="53"/>
        <v/>
      </c>
    </row>
    <row r="370" spans="1:12" hidden="1" x14ac:dyDescent="0.25">
      <c r="A370" s="40" t="str">
        <f t="shared" si="51"/>
        <v/>
      </c>
      <c r="B370" s="30" t="str">
        <f t="shared" si="45"/>
        <v/>
      </c>
      <c r="C370" s="25">
        <f>IF(B370&gt;$E$8,0,IF(B370="","",VLOOKUP(YEAR(B370),S.M.M.L.V.!$A$2:$B$100,2,FALSE)))</f>
        <v>0</v>
      </c>
      <c r="D370" s="41" t="str">
        <f t="shared" si="47"/>
        <v/>
      </c>
      <c r="E370" s="42" t="str">
        <f t="shared" si="46"/>
        <v/>
      </c>
      <c r="F370" s="98" t="str">
        <f>IF(B370="","",IF($I$8=1,VLOOKUP(YEAR(B370),'% Aportes Salud - Pensión'!$A$3:$E$100,4,FALSE),VLOOKUP(YEAR(B370),'% Aportes Salud - Pensión'!$A$3:$E$100,5,FALSE)))</f>
        <v/>
      </c>
      <c r="G370" s="42" t="str">
        <f t="shared" si="48"/>
        <v/>
      </c>
      <c r="H370" s="42" t="str">
        <f t="shared" si="52"/>
        <v/>
      </c>
      <c r="I370" s="44" t="str">
        <f t="shared" si="49"/>
        <v/>
      </c>
      <c r="J370" s="43" t="str">
        <f>IF(B370="","",LOOKUP(B370,'Interes Mora'!$A$3:$E$700))</f>
        <v/>
      </c>
      <c r="K370" s="45" t="str">
        <f t="shared" si="50"/>
        <v/>
      </c>
      <c r="L370" s="45" t="str">
        <f t="shared" si="53"/>
        <v/>
      </c>
    </row>
    <row r="371" spans="1:12" hidden="1" x14ac:dyDescent="0.25">
      <c r="A371" s="40" t="str">
        <f t="shared" si="51"/>
        <v/>
      </c>
      <c r="B371" s="30" t="str">
        <f t="shared" si="45"/>
        <v/>
      </c>
      <c r="C371" s="25">
        <f>IF(B371&gt;$E$8,0,IF(B371="","",VLOOKUP(YEAR(B371),S.M.M.L.V.!$A$2:$B$100,2,FALSE)))</f>
        <v>0</v>
      </c>
      <c r="D371" s="41" t="str">
        <f t="shared" si="47"/>
        <v/>
      </c>
      <c r="E371" s="42" t="str">
        <f t="shared" si="46"/>
        <v/>
      </c>
      <c r="F371" s="98" t="str">
        <f>IF(B371="","",IF($I$8=1,VLOOKUP(YEAR(B371),'% Aportes Salud - Pensión'!$A$3:$E$100,4,FALSE),VLOOKUP(YEAR(B371),'% Aportes Salud - Pensión'!$A$3:$E$100,5,FALSE)))</f>
        <v/>
      </c>
      <c r="G371" s="42" t="str">
        <f t="shared" si="48"/>
        <v/>
      </c>
      <c r="H371" s="42" t="str">
        <f t="shared" si="52"/>
        <v/>
      </c>
      <c r="I371" s="44" t="str">
        <f t="shared" si="49"/>
        <v/>
      </c>
      <c r="J371" s="43" t="str">
        <f>IF(B371="","",LOOKUP(B371,'Interes Mora'!$A$3:$E$700))</f>
        <v/>
      </c>
      <c r="K371" s="45" t="str">
        <f t="shared" si="50"/>
        <v/>
      </c>
      <c r="L371" s="45" t="str">
        <f t="shared" si="53"/>
        <v/>
      </c>
    </row>
    <row r="372" spans="1:12" hidden="1" x14ac:dyDescent="0.25">
      <c r="A372" s="40" t="str">
        <f t="shared" si="51"/>
        <v/>
      </c>
      <c r="B372" s="30" t="str">
        <f t="shared" si="45"/>
        <v/>
      </c>
      <c r="C372" s="25">
        <f>IF(B372&gt;$E$8,0,IF(B372="","",VLOOKUP(YEAR(B372),S.M.M.L.V.!$A$2:$B$100,2,FALSE)))</f>
        <v>0</v>
      </c>
      <c r="D372" s="41" t="str">
        <f t="shared" si="47"/>
        <v/>
      </c>
      <c r="E372" s="42" t="str">
        <f t="shared" si="46"/>
        <v/>
      </c>
      <c r="F372" s="98" t="str">
        <f>IF(B372="","",IF($I$8=1,VLOOKUP(YEAR(B372),'% Aportes Salud - Pensión'!$A$3:$E$100,4,FALSE),VLOOKUP(YEAR(B372),'% Aportes Salud - Pensión'!$A$3:$E$100,5,FALSE)))</f>
        <v/>
      </c>
      <c r="G372" s="42" t="str">
        <f t="shared" si="48"/>
        <v/>
      </c>
      <c r="H372" s="42" t="str">
        <f t="shared" si="52"/>
        <v/>
      </c>
      <c r="I372" s="44" t="str">
        <f t="shared" si="49"/>
        <v/>
      </c>
      <c r="J372" s="43" t="str">
        <f>IF(B372="","",LOOKUP(B372,'Interes Mora'!$A$3:$E$700))</f>
        <v/>
      </c>
      <c r="K372" s="45" t="str">
        <f t="shared" si="50"/>
        <v/>
      </c>
      <c r="L372" s="45" t="str">
        <f t="shared" si="53"/>
        <v/>
      </c>
    </row>
    <row r="373" spans="1:12" hidden="1" x14ac:dyDescent="0.25">
      <c r="A373" s="40" t="str">
        <f t="shared" si="51"/>
        <v/>
      </c>
      <c r="B373" s="30" t="str">
        <f t="shared" si="45"/>
        <v/>
      </c>
      <c r="C373" s="25">
        <f>IF(B373&gt;$E$8,0,IF(B373="","",VLOOKUP(YEAR(B373),S.M.M.L.V.!$A$2:$B$100,2,FALSE)))</f>
        <v>0</v>
      </c>
      <c r="D373" s="41" t="str">
        <f t="shared" si="47"/>
        <v/>
      </c>
      <c r="E373" s="42" t="str">
        <f t="shared" si="46"/>
        <v/>
      </c>
      <c r="F373" s="98" t="str">
        <f>IF(B373="","",IF($I$8=1,VLOOKUP(YEAR(B373),'% Aportes Salud - Pensión'!$A$3:$E$100,4,FALSE),VLOOKUP(YEAR(B373),'% Aportes Salud - Pensión'!$A$3:$E$100,5,FALSE)))</f>
        <v/>
      </c>
      <c r="G373" s="42" t="str">
        <f t="shared" si="48"/>
        <v/>
      </c>
      <c r="H373" s="42" t="str">
        <f t="shared" si="52"/>
        <v/>
      </c>
      <c r="I373" s="44" t="str">
        <f t="shared" si="49"/>
        <v/>
      </c>
      <c r="J373" s="43" t="str">
        <f>IF(B373="","",LOOKUP(B373,'Interes Mora'!$A$3:$E$700))</f>
        <v/>
      </c>
      <c r="K373" s="45" t="str">
        <f t="shared" si="50"/>
        <v/>
      </c>
      <c r="L373" s="45" t="str">
        <f t="shared" si="53"/>
        <v/>
      </c>
    </row>
    <row r="374" spans="1:12" hidden="1" x14ac:dyDescent="0.25">
      <c r="A374" s="40" t="str">
        <f t="shared" si="51"/>
        <v/>
      </c>
      <c r="B374" s="30" t="str">
        <f t="shared" si="45"/>
        <v/>
      </c>
      <c r="C374" s="25">
        <f>IF(B374&gt;$E$8,0,IF(B374="","",VLOOKUP(YEAR(B374),S.M.M.L.V.!$A$2:$B$100,2,FALSE)))</f>
        <v>0</v>
      </c>
      <c r="D374" s="41" t="str">
        <f t="shared" si="47"/>
        <v/>
      </c>
      <c r="E374" s="42" t="str">
        <f t="shared" si="46"/>
        <v/>
      </c>
      <c r="F374" s="98" t="str">
        <f>IF(B374="","",IF($I$8=1,VLOOKUP(YEAR(B374),'% Aportes Salud - Pensión'!$A$3:$E$100,4,FALSE),VLOOKUP(YEAR(B374),'% Aportes Salud - Pensión'!$A$3:$E$100,5,FALSE)))</f>
        <v/>
      </c>
      <c r="G374" s="42" t="str">
        <f t="shared" si="48"/>
        <v/>
      </c>
      <c r="H374" s="42" t="str">
        <f t="shared" si="52"/>
        <v/>
      </c>
      <c r="I374" s="44" t="str">
        <f t="shared" si="49"/>
        <v/>
      </c>
      <c r="J374" s="43" t="str">
        <f>IF(B374="","",LOOKUP(B374,'Interes Mora'!$A$3:$E$700))</f>
        <v/>
      </c>
      <c r="K374" s="45" t="str">
        <f t="shared" si="50"/>
        <v/>
      </c>
      <c r="L374" s="45" t="str">
        <f t="shared" si="53"/>
        <v/>
      </c>
    </row>
    <row r="375" spans="1:12" hidden="1" x14ac:dyDescent="0.25">
      <c r="A375" s="40" t="str">
        <f t="shared" si="51"/>
        <v/>
      </c>
      <c r="B375" s="30" t="str">
        <f t="shared" si="45"/>
        <v/>
      </c>
      <c r="C375" s="25">
        <f>IF(B375&gt;$E$8,0,IF(B375="","",VLOOKUP(YEAR(B375),S.M.M.L.V.!$A$2:$B$100,2,FALSE)))</f>
        <v>0</v>
      </c>
      <c r="D375" s="41" t="str">
        <f t="shared" si="47"/>
        <v/>
      </c>
      <c r="E375" s="42" t="str">
        <f t="shared" si="46"/>
        <v/>
      </c>
      <c r="F375" s="98" t="str">
        <f>IF(B375="","",IF($I$8=1,VLOOKUP(YEAR(B375),'% Aportes Salud - Pensión'!$A$3:$E$100,4,FALSE),VLOOKUP(YEAR(B375),'% Aportes Salud - Pensión'!$A$3:$E$100,5,FALSE)))</f>
        <v/>
      </c>
      <c r="G375" s="42" t="str">
        <f t="shared" si="48"/>
        <v/>
      </c>
      <c r="H375" s="42" t="str">
        <f t="shared" si="52"/>
        <v/>
      </c>
      <c r="I375" s="44" t="str">
        <f t="shared" si="49"/>
        <v/>
      </c>
      <c r="J375" s="43" t="str">
        <f>IF(B375="","",LOOKUP(B375,'Interes Mora'!$A$3:$E$700))</f>
        <v/>
      </c>
      <c r="K375" s="45" t="str">
        <f t="shared" si="50"/>
        <v/>
      </c>
      <c r="L375" s="45" t="str">
        <f t="shared" si="53"/>
        <v/>
      </c>
    </row>
    <row r="376" spans="1:12" hidden="1" x14ac:dyDescent="0.25">
      <c r="A376" s="40" t="str">
        <f t="shared" si="51"/>
        <v/>
      </c>
      <c r="B376" s="30" t="str">
        <f t="shared" si="45"/>
        <v/>
      </c>
      <c r="C376" s="25">
        <f>IF(B376&gt;$E$8,0,IF(B376="","",VLOOKUP(YEAR(B376),S.M.M.L.V.!$A$2:$B$100,2,FALSE)))</f>
        <v>0</v>
      </c>
      <c r="D376" s="41" t="str">
        <f t="shared" si="47"/>
        <v/>
      </c>
      <c r="E376" s="42" t="str">
        <f t="shared" si="46"/>
        <v/>
      </c>
      <c r="F376" s="98" t="str">
        <f>IF(B376="","",IF($I$8=1,VLOOKUP(YEAR(B376),'% Aportes Salud - Pensión'!$A$3:$E$100,4,FALSE),VLOOKUP(YEAR(B376),'% Aportes Salud - Pensión'!$A$3:$E$100,5,FALSE)))</f>
        <v/>
      </c>
      <c r="G376" s="42" t="str">
        <f t="shared" si="48"/>
        <v/>
      </c>
      <c r="H376" s="42" t="str">
        <f t="shared" si="52"/>
        <v/>
      </c>
      <c r="I376" s="44" t="str">
        <f t="shared" si="49"/>
        <v/>
      </c>
      <c r="J376" s="43" t="str">
        <f>IF(B376="","",LOOKUP(B376,'Interes Mora'!$A$3:$E$700))</f>
        <v/>
      </c>
      <c r="K376" s="45" t="str">
        <f t="shared" si="50"/>
        <v/>
      </c>
      <c r="L376" s="45" t="str">
        <f t="shared" si="53"/>
        <v/>
      </c>
    </row>
    <row r="377" spans="1:12" hidden="1" x14ac:dyDescent="0.25">
      <c r="A377" s="40" t="str">
        <f t="shared" si="51"/>
        <v/>
      </c>
      <c r="B377" s="30" t="str">
        <f t="shared" si="45"/>
        <v/>
      </c>
      <c r="C377" s="25">
        <f>IF(B377&gt;$E$8,0,IF(B377="","",VLOOKUP(YEAR(B377),S.M.M.L.V.!$A$2:$B$100,2,FALSE)))</f>
        <v>0</v>
      </c>
      <c r="D377" s="41" t="str">
        <f t="shared" si="47"/>
        <v/>
      </c>
      <c r="E377" s="42" t="str">
        <f t="shared" si="46"/>
        <v/>
      </c>
      <c r="F377" s="98" t="str">
        <f>IF(B377="","",IF($I$8=1,VLOOKUP(YEAR(B377),'% Aportes Salud - Pensión'!$A$3:$E$100,4,FALSE),VLOOKUP(YEAR(B377),'% Aportes Salud - Pensión'!$A$3:$E$100,5,FALSE)))</f>
        <v/>
      </c>
      <c r="G377" s="42" t="str">
        <f t="shared" si="48"/>
        <v/>
      </c>
      <c r="H377" s="42" t="str">
        <f t="shared" si="52"/>
        <v/>
      </c>
      <c r="I377" s="44" t="str">
        <f t="shared" si="49"/>
        <v/>
      </c>
      <c r="J377" s="43" t="str">
        <f>IF(B377="","",LOOKUP(B377,'Interes Mora'!$A$3:$E$700))</f>
        <v/>
      </c>
      <c r="K377" s="45" t="str">
        <f t="shared" si="50"/>
        <v/>
      </c>
      <c r="L377" s="45" t="str">
        <f t="shared" si="53"/>
        <v/>
      </c>
    </row>
    <row r="378" spans="1:12" hidden="1" x14ac:dyDescent="0.25">
      <c r="A378" s="40" t="str">
        <f t="shared" si="51"/>
        <v/>
      </c>
      <c r="B378" s="30" t="str">
        <f t="shared" si="45"/>
        <v/>
      </c>
      <c r="C378" s="25">
        <f>IF(B378&gt;$E$8,0,IF(B378="","",VLOOKUP(YEAR(B378),S.M.M.L.V.!$A$2:$B$100,2,FALSE)))</f>
        <v>0</v>
      </c>
      <c r="D378" s="41" t="str">
        <f t="shared" si="47"/>
        <v/>
      </c>
      <c r="E378" s="42" t="str">
        <f t="shared" si="46"/>
        <v/>
      </c>
      <c r="F378" s="98" t="str">
        <f>IF(B378="","",IF($I$8=1,VLOOKUP(YEAR(B378),'% Aportes Salud - Pensión'!$A$3:$E$100,4,FALSE),VLOOKUP(YEAR(B378),'% Aportes Salud - Pensión'!$A$3:$E$100,5,FALSE)))</f>
        <v/>
      </c>
      <c r="G378" s="42" t="str">
        <f t="shared" si="48"/>
        <v/>
      </c>
      <c r="H378" s="42" t="str">
        <f t="shared" si="52"/>
        <v/>
      </c>
      <c r="I378" s="44" t="str">
        <f t="shared" si="49"/>
        <v/>
      </c>
      <c r="J378" s="43" t="str">
        <f>IF(B378="","",LOOKUP(B378,'Interes Mora'!$A$3:$E$700))</f>
        <v/>
      </c>
      <c r="K378" s="45" t="str">
        <f t="shared" si="50"/>
        <v/>
      </c>
      <c r="L378" s="45" t="str">
        <f t="shared" si="53"/>
        <v/>
      </c>
    </row>
    <row r="379" spans="1:12" hidden="1" x14ac:dyDescent="0.25">
      <c r="A379" s="40" t="str">
        <f t="shared" si="51"/>
        <v/>
      </c>
      <c r="B379" s="30" t="str">
        <f t="shared" si="45"/>
        <v/>
      </c>
      <c r="C379" s="25">
        <f>IF(B379&gt;$E$8,0,IF(B379="","",VLOOKUP(YEAR(B379),S.M.M.L.V.!$A$2:$B$100,2,FALSE)))</f>
        <v>0</v>
      </c>
      <c r="D379" s="41" t="str">
        <f t="shared" si="47"/>
        <v/>
      </c>
      <c r="E379" s="42" t="str">
        <f t="shared" si="46"/>
        <v/>
      </c>
      <c r="F379" s="98" t="str">
        <f>IF(B379="","",IF($I$8=1,VLOOKUP(YEAR(B379),'% Aportes Salud - Pensión'!$A$3:$E$100,4,FALSE),VLOOKUP(YEAR(B379),'% Aportes Salud - Pensión'!$A$3:$E$100,5,FALSE)))</f>
        <v/>
      </c>
      <c r="G379" s="42" t="str">
        <f t="shared" si="48"/>
        <v/>
      </c>
      <c r="H379" s="42" t="str">
        <f t="shared" si="52"/>
        <v/>
      </c>
      <c r="I379" s="44" t="str">
        <f t="shared" si="49"/>
        <v/>
      </c>
      <c r="J379" s="43" t="str">
        <f>IF(B379="","",LOOKUP(B379,'Interes Mora'!$A$3:$E$700))</f>
        <v/>
      </c>
      <c r="K379" s="45" t="str">
        <f t="shared" si="50"/>
        <v/>
      </c>
      <c r="L379" s="45" t="str">
        <f t="shared" si="53"/>
        <v/>
      </c>
    </row>
    <row r="380" spans="1:12" hidden="1" x14ac:dyDescent="0.25">
      <c r="A380" s="40" t="str">
        <f t="shared" si="51"/>
        <v/>
      </c>
      <c r="B380" s="30" t="str">
        <f t="shared" si="45"/>
        <v/>
      </c>
      <c r="C380" s="25">
        <f>IF(B380&gt;$E$8,0,IF(B380="","",VLOOKUP(YEAR(B380),S.M.M.L.V.!$A$2:$B$100,2,FALSE)))</f>
        <v>0</v>
      </c>
      <c r="D380" s="41" t="str">
        <f t="shared" si="47"/>
        <v/>
      </c>
      <c r="E380" s="42" t="str">
        <f t="shared" si="46"/>
        <v/>
      </c>
      <c r="F380" s="98" t="str">
        <f>IF(B380="","",IF($I$8=1,VLOOKUP(YEAR(B380),'% Aportes Salud - Pensión'!$A$3:$E$100,4,FALSE),VLOOKUP(YEAR(B380),'% Aportes Salud - Pensión'!$A$3:$E$100,5,FALSE)))</f>
        <v/>
      </c>
      <c r="G380" s="42" t="str">
        <f t="shared" si="48"/>
        <v/>
      </c>
      <c r="H380" s="42" t="str">
        <f t="shared" si="52"/>
        <v/>
      </c>
      <c r="I380" s="44" t="str">
        <f t="shared" si="49"/>
        <v/>
      </c>
      <c r="J380" s="43" t="str">
        <f>IF(B380="","",LOOKUP(B380,'Interes Mora'!$A$3:$E$700))</f>
        <v/>
      </c>
      <c r="K380" s="45" t="str">
        <f t="shared" si="50"/>
        <v/>
      </c>
      <c r="L380" s="45" t="str">
        <f t="shared" si="53"/>
        <v/>
      </c>
    </row>
    <row r="381" spans="1:12" hidden="1" x14ac:dyDescent="0.25">
      <c r="A381" s="40" t="str">
        <f t="shared" si="51"/>
        <v/>
      </c>
      <c r="B381" s="30" t="str">
        <f t="shared" si="45"/>
        <v/>
      </c>
      <c r="C381" s="25">
        <f>IF(B381&gt;$E$8,0,IF(B381="","",VLOOKUP(YEAR(B381),S.M.M.L.V.!$A$2:$B$100,2,FALSE)))</f>
        <v>0</v>
      </c>
      <c r="D381" s="41" t="str">
        <f t="shared" si="47"/>
        <v/>
      </c>
      <c r="E381" s="42" t="str">
        <f t="shared" si="46"/>
        <v/>
      </c>
      <c r="F381" s="98" t="str">
        <f>IF(B381="","",IF($I$8=1,VLOOKUP(YEAR(B381),'% Aportes Salud - Pensión'!$A$3:$E$100,4,FALSE),VLOOKUP(YEAR(B381),'% Aportes Salud - Pensión'!$A$3:$E$100,5,FALSE)))</f>
        <v/>
      </c>
      <c r="G381" s="42" t="str">
        <f t="shared" si="48"/>
        <v/>
      </c>
      <c r="H381" s="42" t="str">
        <f t="shared" si="52"/>
        <v/>
      </c>
      <c r="I381" s="44" t="str">
        <f t="shared" si="49"/>
        <v/>
      </c>
      <c r="J381" s="43" t="str">
        <f>IF(B381="","",LOOKUP(B381,'Interes Mora'!$A$3:$E$700))</f>
        <v/>
      </c>
      <c r="K381" s="45" t="str">
        <f t="shared" si="50"/>
        <v/>
      </c>
      <c r="L381" s="45" t="str">
        <f t="shared" si="53"/>
        <v/>
      </c>
    </row>
    <row r="382" spans="1:12" hidden="1" x14ac:dyDescent="0.25">
      <c r="A382" s="40" t="str">
        <f t="shared" si="51"/>
        <v/>
      </c>
      <c r="B382" s="30" t="str">
        <f t="shared" si="45"/>
        <v/>
      </c>
      <c r="C382" s="25">
        <f>IF(B382&gt;$E$8,0,IF(B382="","",VLOOKUP(YEAR(B382),S.M.M.L.V.!$A$2:$B$100,2,FALSE)))</f>
        <v>0</v>
      </c>
      <c r="D382" s="41" t="str">
        <f t="shared" si="47"/>
        <v/>
      </c>
      <c r="E382" s="42" t="str">
        <f t="shared" si="46"/>
        <v/>
      </c>
      <c r="F382" s="98" t="str">
        <f>IF(B382="","",IF($I$8=1,VLOOKUP(YEAR(B382),'% Aportes Salud - Pensión'!$A$3:$E$100,4,FALSE),VLOOKUP(YEAR(B382),'% Aportes Salud - Pensión'!$A$3:$E$100,5,FALSE)))</f>
        <v/>
      </c>
      <c r="G382" s="42" t="str">
        <f t="shared" si="48"/>
        <v/>
      </c>
      <c r="H382" s="42" t="str">
        <f t="shared" si="52"/>
        <v/>
      </c>
      <c r="I382" s="44" t="str">
        <f t="shared" si="49"/>
        <v/>
      </c>
      <c r="J382" s="43" t="str">
        <f>IF(B382="","",LOOKUP(B382,'Interes Mora'!$A$3:$E$700))</f>
        <v/>
      </c>
      <c r="K382" s="45" t="str">
        <f t="shared" si="50"/>
        <v/>
      </c>
      <c r="L382" s="45" t="str">
        <f t="shared" si="53"/>
        <v/>
      </c>
    </row>
    <row r="383" spans="1:12" hidden="1" x14ac:dyDescent="0.25">
      <c r="A383" s="40" t="str">
        <f t="shared" si="51"/>
        <v/>
      </c>
      <c r="B383" s="30" t="str">
        <f t="shared" si="45"/>
        <v/>
      </c>
      <c r="C383" s="25">
        <f>IF(B383&gt;$E$8,0,IF(B383="","",VLOOKUP(YEAR(B383),S.M.M.L.V.!$A$2:$B$100,2,FALSE)))</f>
        <v>0</v>
      </c>
      <c r="D383" s="41" t="str">
        <f t="shared" si="47"/>
        <v/>
      </c>
      <c r="E383" s="42" t="str">
        <f t="shared" si="46"/>
        <v/>
      </c>
      <c r="F383" s="98" t="str">
        <f>IF(B383="","",IF($I$8=1,VLOOKUP(YEAR(B383),'% Aportes Salud - Pensión'!$A$3:$E$100,4,FALSE),VLOOKUP(YEAR(B383),'% Aportes Salud - Pensión'!$A$3:$E$100,5,FALSE)))</f>
        <v/>
      </c>
      <c r="G383" s="42" t="str">
        <f t="shared" si="48"/>
        <v/>
      </c>
      <c r="H383" s="42" t="str">
        <f t="shared" si="52"/>
        <v/>
      </c>
      <c r="I383" s="44" t="str">
        <f t="shared" si="49"/>
        <v/>
      </c>
      <c r="J383" s="43" t="str">
        <f>IF(B383="","",LOOKUP(B383,'Interes Mora'!$A$3:$E$700))</f>
        <v/>
      </c>
      <c r="K383" s="45" t="str">
        <f t="shared" si="50"/>
        <v/>
      </c>
      <c r="L383" s="45" t="str">
        <f t="shared" si="53"/>
        <v/>
      </c>
    </row>
    <row r="384" spans="1:12" hidden="1" x14ac:dyDescent="0.25">
      <c r="A384" s="40" t="str">
        <f t="shared" si="51"/>
        <v/>
      </c>
      <c r="B384" s="30" t="str">
        <f t="shared" si="45"/>
        <v/>
      </c>
      <c r="C384" s="25">
        <f>IF(B384&gt;$E$8,0,IF(B384="","",VLOOKUP(YEAR(B384),S.M.M.L.V.!$A$2:$B$100,2,FALSE)))</f>
        <v>0</v>
      </c>
      <c r="D384" s="41" t="str">
        <f t="shared" si="47"/>
        <v/>
      </c>
      <c r="E384" s="42" t="str">
        <f t="shared" si="46"/>
        <v/>
      </c>
      <c r="F384" s="98" t="str">
        <f>IF(B384="","",IF($I$8=1,VLOOKUP(YEAR(B384),'% Aportes Salud - Pensión'!$A$3:$E$100,4,FALSE),VLOOKUP(YEAR(B384),'% Aportes Salud - Pensión'!$A$3:$E$100,5,FALSE)))</f>
        <v/>
      </c>
      <c r="G384" s="42" t="str">
        <f t="shared" si="48"/>
        <v/>
      </c>
      <c r="H384" s="42" t="str">
        <f t="shared" si="52"/>
        <v/>
      </c>
      <c r="I384" s="44" t="str">
        <f t="shared" si="49"/>
        <v/>
      </c>
      <c r="J384" s="43" t="str">
        <f>IF(B384="","",LOOKUP(B384,'Interes Mora'!$A$3:$E$700))</f>
        <v/>
      </c>
      <c r="K384" s="45" t="str">
        <f t="shared" si="50"/>
        <v/>
      </c>
      <c r="L384" s="45" t="str">
        <f t="shared" si="53"/>
        <v/>
      </c>
    </row>
    <row r="385" spans="1:11" ht="15.75" x14ac:dyDescent="0.25">
      <c r="A385" s="118" t="s">
        <v>53</v>
      </c>
      <c r="B385" s="119"/>
      <c r="C385" s="119"/>
      <c r="D385" s="119"/>
      <c r="E385" s="120"/>
      <c r="F385" s="119"/>
      <c r="G385" s="121">
        <f>SUM(G14:G116)</f>
        <v>7132500</v>
      </c>
      <c r="H385" s="119"/>
      <c r="I385" s="119"/>
      <c r="J385" s="119"/>
      <c r="K385" s="121">
        <f>SUM(K14:K116)</f>
        <v>12778389.063759916</v>
      </c>
    </row>
    <row r="395" spans="1:11" ht="15.75" x14ac:dyDescent="0.25">
      <c r="A395" s="260" t="s">
        <v>116</v>
      </c>
      <c r="B395" s="260"/>
      <c r="C395" s="260"/>
    </row>
    <row r="396" spans="1:11" ht="15.75" x14ac:dyDescent="0.25">
      <c r="A396" s="258" t="s">
        <v>56</v>
      </c>
      <c r="B396" s="258"/>
      <c r="C396" s="258"/>
    </row>
  </sheetData>
  <mergeCells count="35">
    <mergeCell ref="A396:C396"/>
    <mergeCell ref="A1:L1"/>
    <mergeCell ref="G12:G13"/>
    <mergeCell ref="H12:H13"/>
    <mergeCell ref="J12:J13"/>
    <mergeCell ref="K12:K13"/>
    <mergeCell ref="L12:L13"/>
    <mergeCell ref="A395:C395"/>
    <mergeCell ref="C9:D9"/>
    <mergeCell ref="G9:H9"/>
    <mergeCell ref="J9:K9"/>
    <mergeCell ref="A10:L10"/>
    <mergeCell ref="A11:L11"/>
    <mergeCell ref="A12:B12"/>
    <mergeCell ref="C12:C13"/>
    <mergeCell ref="D12:D13"/>
    <mergeCell ref="E12:E13"/>
    <mergeCell ref="F12:F13"/>
    <mergeCell ref="A6:B6"/>
    <mergeCell ref="C6:F6"/>
    <mergeCell ref="G6:H6"/>
    <mergeCell ref="I6:L6"/>
    <mergeCell ref="A7:L7"/>
    <mergeCell ref="A8:B8"/>
    <mergeCell ref="G8:H8"/>
    <mergeCell ref="I8:I9"/>
    <mergeCell ref="J8:K8"/>
    <mergeCell ref="A9:B9"/>
    <mergeCell ref="A2:L2"/>
    <mergeCell ref="A3:L3"/>
    <mergeCell ref="A4:L4"/>
    <mergeCell ref="A5:B5"/>
    <mergeCell ref="C5:F5"/>
    <mergeCell ref="G5:H5"/>
    <mergeCell ref="I5:L5"/>
  </mergeCells>
  <pageMargins left="0.7" right="0.7" top="0.75" bottom="0.75" header="0.3" footer="0.3"/>
  <pageSetup paperSize="1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I61" sqref="I61"/>
    </sheetView>
  </sheetViews>
  <sheetFormatPr baseColWidth="10" defaultRowHeight="15" x14ac:dyDescent="0.25"/>
  <cols>
    <col min="1" max="1" width="12.7109375" customWidth="1"/>
  </cols>
  <sheetData>
    <row r="1" spans="1:2" x14ac:dyDescent="0.25">
      <c r="A1" s="166" t="s">
        <v>106</v>
      </c>
      <c r="B1" s="167"/>
    </row>
    <row r="2" spans="1:2" ht="30" customHeight="1" x14ac:dyDescent="0.25">
      <c r="A2" s="102" t="s">
        <v>107</v>
      </c>
      <c r="B2" s="103" t="s">
        <v>108</v>
      </c>
    </row>
    <row r="3" spans="1:2" x14ac:dyDescent="0.25">
      <c r="A3" s="104">
        <v>1</v>
      </c>
      <c r="B3" s="105">
        <v>5.2199999999999998E-3</v>
      </c>
    </row>
    <row r="4" spans="1:2" x14ac:dyDescent="0.25">
      <c r="A4" s="104">
        <v>2</v>
      </c>
      <c r="B4" s="105">
        <v>1.044E-2</v>
      </c>
    </row>
    <row r="5" spans="1:2" x14ac:dyDescent="0.25">
      <c r="A5" s="104">
        <v>3</v>
      </c>
      <c r="B5" s="105">
        <v>2.436E-2</v>
      </c>
    </row>
    <row r="6" spans="1:2" x14ac:dyDescent="0.25">
      <c r="A6" s="104">
        <v>4</v>
      </c>
      <c r="B6" s="106">
        <v>4.3499999999999997E-2</v>
      </c>
    </row>
    <row r="7" spans="1:2" x14ac:dyDescent="0.25">
      <c r="A7" s="104">
        <v>5</v>
      </c>
      <c r="B7" s="106">
        <v>6.9599999999999995E-2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workbookViewId="0">
      <selection activeCell="D72" sqref="D72"/>
    </sheetView>
  </sheetViews>
  <sheetFormatPr baseColWidth="10" defaultRowHeight="15" x14ac:dyDescent="0.25"/>
  <cols>
    <col min="1" max="1" width="11.5703125" style="2"/>
    <col min="2" max="2" width="14.7109375" customWidth="1"/>
    <col min="4" max="4" width="11.28515625" customWidth="1"/>
    <col min="5" max="5" width="11.28515625" style="8" customWidth="1"/>
  </cols>
  <sheetData>
    <row r="1" spans="1:15" ht="43.15" customHeight="1" x14ac:dyDescent="0.25">
      <c r="A1" s="70" t="s">
        <v>0</v>
      </c>
      <c r="B1" s="71" t="s">
        <v>2</v>
      </c>
      <c r="C1" s="71" t="s">
        <v>3</v>
      </c>
      <c r="D1" s="72" t="s">
        <v>45</v>
      </c>
      <c r="E1" s="69" t="s">
        <v>97</v>
      </c>
      <c r="F1" s="168" t="s">
        <v>4</v>
      </c>
      <c r="G1" s="169"/>
      <c r="H1" s="170" t="s">
        <v>5</v>
      </c>
      <c r="I1" s="171"/>
    </row>
    <row r="2" spans="1:15" s="1" customFormat="1" x14ac:dyDescent="0.25">
      <c r="A2" s="5">
        <v>1954</v>
      </c>
      <c r="B2" s="3">
        <v>60</v>
      </c>
      <c r="C2" s="9">
        <v>60</v>
      </c>
      <c r="E2" s="8"/>
      <c r="F2" s="8" t="s">
        <v>6</v>
      </c>
      <c r="H2" s="4">
        <v>18264</v>
      </c>
    </row>
    <row r="3" spans="1:15" s="1" customFormat="1" x14ac:dyDescent="0.25">
      <c r="A3" s="5">
        <v>1955</v>
      </c>
      <c r="B3" s="3">
        <v>60</v>
      </c>
      <c r="C3" s="9">
        <v>60</v>
      </c>
      <c r="E3" s="8"/>
      <c r="L3" s="13"/>
      <c r="M3" s="13"/>
      <c r="N3" s="13"/>
    </row>
    <row r="4" spans="1:15" s="1" customFormat="1" ht="22.5" x14ac:dyDescent="0.25">
      <c r="A4" s="5">
        <v>1956</v>
      </c>
      <c r="B4" s="3">
        <v>135</v>
      </c>
      <c r="C4" s="9">
        <v>96</v>
      </c>
      <c r="E4" s="8"/>
      <c r="F4" s="8" t="s">
        <v>7</v>
      </c>
      <c r="H4" s="4">
        <v>20729</v>
      </c>
      <c r="L4" s="14" t="s">
        <v>0</v>
      </c>
      <c r="M4" s="14" t="s">
        <v>46</v>
      </c>
      <c r="N4" s="14" t="s">
        <v>47</v>
      </c>
    </row>
    <row r="5" spans="1:15" s="1" customFormat="1" x14ac:dyDescent="0.25">
      <c r="A5" s="5">
        <v>1957</v>
      </c>
      <c r="B5" s="3">
        <v>155</v>
      </c>
      <c r="C5" s="9">
        <v>110</v>
      </c>
      <c r="E5" s="8"/>
      <c r="F5" s="8" t="s">
        <v>7</v>
      </c>
      <c r="H5" s="4">
        <v>21002</v>
      </c>
      <c r="L5" s="15">
        <v>1990</v>
      </c>
      <c r="M5" s="16">
        <v>41025</v>
      </c>
      <c r="N5" s="16">
        <v>3798</v>
      </c>
    </row>
    <row r="6" spans="1:15" s="1" customFormat="1" x14ac:dyDescent="0.25">
      <c r="A6" s="5">
        <v>1958</v>
      </c>
      <c r="B6" s="3">
        <v>155</v>
      </c>
      <c r="C6" s="9">
        <v>110</v>
      </c>
      <c r="E6" s="8"/>
      <c r="L6" s="15">
        <v>1991</v>
      </c>
      <c r="M6" s="16">
        <v>51720</v>
      </c>
      <c r="N6" s="16">
        <v>4787</v>
      </c>
    </row>
    <row r="7" spans="1:15" s="1" customFormat="1" x14ac:dyDescent="0.25">
      <c r="A7" s="5">
        <v>1959</v>
      </c>
      <c r="B7" s="3">
        <v>155</v>
      </c>
      <c r="C7" s="9">
        <v>110</v>
      </c>
      <c r="E7" s="8"/>
      <c r="L7" s="15">
        <v>1992</v>
      </c>
      <c r="M7" s="16">
        <v>65190</v>
      </c>
      <c r="N7" s="16">
        <v>6033</v>
      </c>
    </row>
    <row r="8" spans="1:15" s="1" customFormat="1" x14ac:dyDescent="0.25">
      <c r="A8" s="5">
        <v>1960</v>
      </c>
      <c r="B8" s="3">
        <v>198</v>
      </c>
      <c r="C8" s="9">
        <v>132</v>
      </c>
      <c r="E8" s="8"/>
      <c r="F8" s="8" t="s">
        <v>8</v>
      </c>
      <c r="H8" s="4">
        <v>22037</v>
      </c>
      <c r="L8" s="15">
        <v>1993</v>
      </c>
      <c r="M8" s="16">
        <v>81510</v>
      </c>
      <c r="N8" s="16">
        <v>7542</v>
      </c>
      <c r="O8" s="12"/>
    </row>
    <row r="9" spans="1:15" s="1" customFormat="1" x14ac:dyDescent="0.25">
      <c r="A9" s="5">
        <v>1961</v>
      </c>
      <c r="B9" s="3">
        <v>198</v>
      </c>
      <c r="C9" s="9">
        <v>132</v>
      </c>
      <c r="E9" s="8"/>
      <c r="L9" s="15">
        <v>1994</v>
      </c>
      <c r="M9" s="16">
        <v>98700</v>
      </c>
      <c r="N9" s="16">
        <v>8705</v>
      </c>
    </row>
    <row r="10" spans="1:15" s="1" customFormat="1" x14ac:dyDescent="0.25">
      <c r="A10" s="5">
        <v>1962</v>
      </c>
      <c r="B10" s="3">
        <v>300</v>
      </c>
      <c r="C10" s="9">
        <v>210</v>
      </c>
      <c r="E10" s="8"/>
      <c r="F10" s="8" t="s">
        <v>9</v>
      </c>
      <c r="H10" s="4">
        <v>22859</v>
      </c>
      <c r="L10" s="15">
        <v>1995</v>
      </c>
      <c r="M10" s="16">
        <v>1181703</v>
      </c>
      <c r="N10" s="16">
        <v>10815</v>
      </c>
    </row>
    <row r="11" spans="1:15" s="1" customFormat="1" x14ac:dyDescent="0.25">
      <c r="A11" s="5">
        <v>1963</v>
      </c>
      <c r="B11" s="3">
        <v>420</v>
      </c>
      <c r="C11" s="9">
        <v>270</v>
      </c>
      <c r="E11" s="8"/>
      <c r="F11" s="8" t="s">
        <v>10</v>
      </c>
      <c r="H11" s="4">
        <v>23012</v>
      </c>
      <c r="L11" s="15">
        <v>1996</v>
      </c>
      <c r="M11" s="16">
        <v>142125</v>
      </c>
      <c r="N11" s="16">
        <v>13567</v>
      </c>
    </row>
    <row r="12" spans="1:15" s="1" customFormat="1" x14ac:dyDescent="0.25">
      <c r="A12" s="5">
        <v>1964</v>
      </c>
      <c r="B12" s="3">
        <v>420</v>
      </c>
      <c r="C12" s="9">
        <v>270</v>
      </c>
      <c r="E12" s="8"/>
      <c r="L12" s="15">
        <v>1997</v>
      </c>
      <c r="M12" s="16">
        <v>172005</v>
      </c>
      <c r="N12" s="16">
        <v>17250</v>
      </c>
    </row>
    <row r="13" spans="1:15" s="1" customFormat="1" x14ac:dyDescent="0.25">
      <c r="A13" s="5">
        <v>1965</v>
      </c>
      <c r="B13" s="3">
        <v>420</v>
      </c>
      <c r="C13" s="9">
        <v>270</v>
      </c>
      <c r="E13" s="8"/>
      <c r="L13" s="15">
        <v>1998</v>
      </c>
      <c r="M13" s="16">
        <v>203825</v>
      </c>
      <c r="N13" s="16">
        <v>20700</v>
      </c>
    </row>
    <row r="14" spans="1:15" x14ac:dyDescent="0.25">
      <c r="A14" s="2">
        <v>1966</v>
      </c>
      <c r="B14" s="3">
        <v>420</v>
      </c>
      <c r="C14" s="9">
        <v>270</v>
      </c>
      <c r="L14" s="15">
        <v>1999</v>
      </c>
      <c r="M14" s="16">
        <v>236438</v>
      </c>
      <c r="N14" s="16">
        <v>24012</v>
      </c>
    </row>
    <row r="15" spans="1:15" x14ac:dyDescent="0.25">
      <c r="A15" s="2">
        <v>1967</v>
      </c>
      <c r="B15" s="3">
        <v>420</v>
      </c>
      <c r="C15" s="9">
        <v>270</v>
      </c>
      <c r="L15" s="15">
        <v>2000</v>
      </c>
      <c r="M15" s="16">
        <v>260100</v>
      </c>
      <c r="N15" s="16">
        <v>26413</v>
      </c>
    </row>
    <row r="16" spans="1:15" x14ac:dyDescent="0.25">
      <c r="A16" s="2">
        <v>1968</v>
      </c>
      <c r="B16" s="3">
        <v>420</v>
      </c>
      <c r="C16" s="9">
        <v>270</v>
      </c>
      <c r="L16" s="15">
        <v>2001</v>
      </c>
      <c r="M16" s="16">
        <v>286000</v>
      </c>
      <c r="N16" s="16">
        <v>30000</v>
      </c>
    </row>
    <row r="17" spans="1:14" x14ac:dyDescent="0.25">
      <c r="A17" s="2">
        <v>1969</v>
      </c>
      <c r="B17" s="3">
        <v>519</v>
      </c>
      <c r="C17" s="9">
        <v>300</v>
      </c>
      <c r="F17" s="8" t="s">
        <v>11</v>
      </c>
      <c r="H17" s="4">
        <v>25416</v>
      </c>
      <c r="L17" s="15">
        <v>2002</v>
      </c>
      <c r="M17" s="16">
        <v>309000</v>
      </c>
      <c r="N17" s="16">
        <v>34000</v>
      </c>
    </row>
    <row r="18" spans="1:14" x14ac:dyDescent="0.25">
      <c r="A18" s="2">
        <v>1970</v>
      </c>
      <c r="B18" s="3">
        <v>519</v>
      </c>
      <c r="C18" s="9">
        <v>300</v>
      </c>
      <c r="L18" s="15">
        <v>2003</v>
      </c>
      <c r="M18" s="16">
        <v>332000</v>
      </c>
      <c r="N18" s="16">
        <v>37500</v>
      </c>
    </row>
    <row r="19" spans="1:14" x14ac:dyDescent="0.25">
      <c r="A19" s="2">
        <v>1971</v>
      </c>
      <c r="B19" s="3">
        <v>519</v>
      </c>
      <c r="C19" s="9">
        <v>300</v>
      </c>
      <c r="L19" s="15">
        <v>2004</v>
      </c>
      <c r="M19" s="16">
        <v>358000</v>
      </c>
      <c r="N19" s="16">
        <v>41600</v>
      </c>
    </row>
    <row r="20" spans="1:14" x14ac:dyDescent="0.25">
      <c r="A20" s="2">
        <v>1972</v>
      </c>
      <c r="B20" s="3">
        <v>660</v>
      </c>
      <c r="C20" s="9">
        <v>390</v>
      </c>
      <c r="F20" s="8" t="s">
        <v>12</v>
      </c>
      <c r="H20" s="4">
        <v>26402</v>
      </c>
      <c r="L20" s="15">
        <v>2005</v>
      </c>
      <c r="M20" s="16">
        <v>381500</v>
      </c>
      <c r="N20" s="16">
        <v>44500</v>
      </c>
    </row>
    <row r="21" spans="1:14" x14ac:dyDescent="0.25">
      <c r="A21" s="2">
        <v>1973</v>
      </c>
      <c r="B21" s="3">
        <v>660</v>
      </c>
      <c r="C21" s="9">
        <v>390</v>
      </c>
      <c r="L21" s="15">
        <v>2006</v>
      </c>
      <c r="M21" s="16">
        <v>408000</v>
      </c>
      <c r="N21" s="16">
        <v>47700</v>
      </c>
    </row>
    <row r="22" spans="1:14" x14ac:dyDescent="0.25">
      <c r="A22" s="2">
        <v>1974</v>
      </c>
      <c r="B22" s="3">
        <v>900</v>
      </c>
      <c r="C22" s="9">
        <v>690</v>
      </c>
      <c r="F22" s="8" t="s">
        <v>13</v>
      </c>
      <c r="H22" s="4">
        <v>27030</v>
      </c>
      <c r="L22" s="15">
        <v>2007</v>
      </c>
      <c r="M22" s="16">
        <v>433700</v>
      </c>
      <c r="N22" s="16">
        <v>50800</v>
      </c>
    </row>
    <row r="23" spans="1:14" x14ac:dyDescent="0.25">
      <c r="A23" s="2">
        <v>1975</v>
      </c>
      <c r="B23" s="3">
        <v>1200</v>
      </c>
      <c r="C23" s="9">
        <v>1020</v>
      </c>
      <c r="F23" s="8" t="s">
        <v>14</v>
      </c>
      <c r="H23" s="4">
        <v>27395</v>
      </c>
      <c r="L23" s="15">
        <v>2008</v>
      </c>
      <c r="M23" s="16">
        <v>461500</v>
      </c>
      <c r="N23" s="16">
        <v>55000</v>
      </c>
    </row>
    <row r="24" spans="1:14" x14ac:dyDescent="0.25">
      <c r="A24" s="2">
        <v>1976</v>
      </c>
      <c r="B24" s="3">
        <v>1560</v>
      </c>
      <c r="C24" s="9">
        <v>1320</v>
      </c>
      <c r="F24" s="8" t="s">
        <v>15</v>
      </c>
      <c r="H24" s="4">
        <v>27973</v>
      </c>
      <c r="L24" s="15">
        <v>2009</v>
      </c>
      <c r="M24" s="16">
        <v>496900</v>
      </c>
      <c r="N24" s="16">
        <v>59300</v>
      </c>
    </row>
    <row r="25" spans="1:14" x14ac:dyDescent="0.25">
      <c r="A25" s="2">
        <v>1977</v>
      </c>
      <c r="B25" s="3">
        <v>1770</v>
      </c>
      <c r="C25" s="9">
        <v>1500</v>
      </c>
      <c r="F25" s="8" t="s">
        <v>15</v>
      </c>
      <c r="H25" s="4">
        <v>28126</v>
      </c>
      <c r="L25" s="15">
        <v>2010</v>
      </c>
      <c r="M25" s="16">
        <v>515000</v>
      </c>
      <c r="N25" s="16">
        <v>61500</v>
      </c>
    </row>
    <row r="26" spans="1:14" x14ac:dyDescent="0.25">
      <c r="A26" s="2">
        <v>1978</v>
      </c>
      <c r="B26" s="3">
        <v>2550</v>
      </c>
      <c r="C26" s="9">
        <v>2205</v>
      </c>
      <c r="F26" s="8" t="s">
        <v>16</v>
      </c>
      <c r="H26" s="4">
        <v>28430</v>
      </c>
      <c r="L26" s="15">
        <v>2011</v>
      </c>
      <c r="M26" s="16">
        <v>535600</v>
      </c>
      <c r="N26" s="16">
        <v>63600</v>
      </c>
    </row>
    <row r="27" spans="1:14" x14ac:dyDescent="0.25">
      <c r="A27" s="2">
        <v>1979</v>
      </c>
      <c r="B27" s="3">
        <v>3450</v>
      </c>
      <c r="C27" s="9">
        <v>3150</v>
      </c>
      <c r="F27" s="8" t="s">
        <v>17</v>
      </c>
      <c r="H27" s="4">
        <v>28856</v>
      </c>
      <c r="L27" s="15">
        <v>2012</v>
      </c>
      <c r="M27" s="16">
        <v>566700</v>
      </c>
      <c r="N27" s="16">
        <v>67800</v>
      </c>
    </row>
    <row r="28" spans="1:14" x14ac:dyDescent="0.25">
      <c r="A28" s="2">
        <v>1980</v>
      </c>
      <c r="B28" s="3">
        <v>4500</v>
      </c>
      <c r="C28" s="9">
        <v>4200</v>
      </c>
      <c r="F28" s="8" t="s">
        <v>18</v>
      </c>
      <c r="H28" s="4">
        <v>29221</v>
      </c>
      <c r="L28" s="15">
        <v>2013</v>
      </c>
      <c r="M28" s="16">
        <v>589500</v>
      </c>
      <c r="N28" s="16">
        <v>70500</v>
      </c>
    </row>
    <row r="29" spans="1:14" x14ac:dyDescent="0.25">
      <c r="A29" s="2">
        <v>1981</v>
      </c>
      <c r="B29" s="3">
        <v>5700</v>
      </c>
      <c r="C29" s="9">
        <v>5310</v>
      </c>
      <c r="F29" s="8" t="s">
        <v>19</v>
      </c>
      <c r="H29" s="4">
        <v>29587</v>
      </c>
      <c r="L29" s="15">
        <v>2014</v>
      </c>
      <c r="M29" s="16">
        <v>616000</v>
      </c>
      <c r="N29" s="16">
        <v>72000</v>
      </c>
    </row>
    <row r="30" spans="1:14" x14ac:dyDescent="0.25">
      <c r="A30" s="2">
        <v>1982</v>
      </c>
      <c r="B30" s="3">
        <v>7410</v>
      </c>
      <c r="C30" s="9">
        <v>7020</v>
      </c>
      <c r="F30" s="8" t="s">
        <v>20</v>
      </c>
      <c r="H30" s="4">
        <v>29952</v>
      </c>
    </row>
    <row r="31" spans="1:14" x14ac:dyDescent="0.25">
      <c r="A31" s="2">
        <v>1983</v>
      </c>
      <c r="B31" s="3">
        <v>9261</v>
      </c>
      <c r="C31" s="9">
        <v>8775</v>
      </c>
      <c r="F31" s="8" t="s">
        <v>21</v>
      </c>
      <c r="H31" s="4">
        <v>30317</v>
      </c>
    </row>
    <row r="32" spans="1:14" x14ac:dyDescent="0.25">
      <c r="A32" s="2">
        <v>1984</v>
      </c>
      <c r="B32" s="3">
        <v>11298</v>
      </c>
      <c r="C32" s="9">
        <v>11298</v>
      </c>
      <c r="F32" s="8" t="s">
        <v>22</v>
      </c>
      <c r="H32" s="4">
        <v>30682</v>
      </c>
    </row>
    <row r="33" spans="1:8" x14ac:dyDescent="0.25">
      <c r="A33" s="2">
        <v>1985</v>
      </c>
      <c r="B33" s="3">
        <v>13558</v>
      </c>
      <c r="C33" s="9"/>
      <c r="F33" s="8" t="s">
        <v>22</v>
      </c>
    </row>
    <row r="34" spans="1:8" x14ac:dyDescent="0.25">
      <c r="A34" s="2">
        <v>1986</v>
      </c>
      <c r="B34" s="3">
        <v>16811</v>
      </c>
      <c r="C34" s="9"/>
      <c r="F34" s="8" t="s">
        <v>23</v>
      </c>
      <c r="H34" s="4">
        <v>31413</v>
      </c>
    </row>
    <row r="35" spans="1:8" x14ac:dyDescent="0.25">
      <c r="A35" s="2">
        <v>1987</v>
      </c>
      <c r="B35" s="3">
        <v>20509</v>
      </c>
      <c r="C35" s="9"/>
      <c r="F35" s="8" t="s">
        <v>24</v>
      </c>
      <c r="H35" s="4">
        <v>31778</v>
      </c>
    </row>
    <row r="36" spans="1:8" x14ac:dyDescent="0.25">
      <c r="A36" s="2">
        <v>1988</v>
      </c>
      <c r="B36" s="3">
        <v>25637</v>
      </c>
      <c r="C36" s="9"/>
      <c r="F36" s="8" t="s">
        <v>25</v>
      </c>
      <c r="H36" s="4">
        <v>32143</v>
      </c>
    </row>
    <row r="37" spans="1:8" x14ac:dyDescent="0.25">
      <c r="A37" s="2">
        <v>1989</v>
      </c>
      <c r="B37" s="3">
        <v>32560</v>
      </c>
      <c r="C37" s="9"/>
      <c r="F37" s="8" t="s">
        <v>26</v>
      </c>
      <c r="H37" s="4">
        <v>32509</v>
      </c>
    </row>
    <row r="38" spans="1:8" x14ac:dyDescent="0.25">
      <c r="A38" s="2">
        <v>1990</v>
      </c>
      <c r="B38" s="3">
        <v>41025</v>
      </c>
      <c r="C38" s="9"/>
      <c r="D38" s="16">
        <v>3798</v>
      </c>
      <c r="E38" s="16"/>
      <c r="F38" s="8" t="s">
        <v>27</v>
      </c>
      <c r="H38" s="4">
        <v>32874</v>
      </c>
    </row>
    <row r="39" spans="1:8" x14ac:dyDescent="0.25">
      <c r="A39" s="2">
        <v>1991</v>
      </c>
      <c r="B39" s="3">
        <v>51720</v>
      </c>
      <c r="C39" s="9"/>
      <c r="D39" s="16">
        <v>4787</v>
      </c>
      <c r="E39" s="16"/>
      <c r="F39" s="8" t="s">
        <v>28</v>
      </c>
      <c r="H39" s="4">
        <v>33239</v>
      </c>
    </row>
    <row r="40" spans="1:8" x14ac:dyDescent="0.25">
      <c r="A40" s="2">
        <v>1992</v>
      </c>
      <c r="B40" s="3">
        <v>65190</v>
      </c>
      <c r="C40" s="9"/>
      <c r="D40" s="16">
        <v>6033</v>
      </c>
      <c r="E40" s="16"/>
      <c r="F40" s="8" t="s">
        <v>29</v>
      </c>
      <c r="H40" s="4">
        <v>33604</v>
      </c>
    </row>
    <row r="41" spans="1:8" x14ac:dyDescent="0.25">
      <c r="A41" s="2">
        <v>1993</v>
      </c>
      <c r="B41" s="3">
        <v>81510</v>
      </c>
      <c r="C41" s="9"/>
      <c r="D41" s="16">
        <v>7542</v>
      </c>
      <c r="E41" s="16"/>
      <c r="F41" s="8" t="s">
        <v>30</v>
      </c>
      <c r="H41" s="4">
        <v>33970</v>
      </c>
    </row>
    <row r="42" spans="1:8" x14ac:dyDescent="0.25">
      <c r="A42" s="2">
        <v>1994</v>
      </c>
      <c r="B42" s="3">
        <v>98700</v>
      </c>
      <c r="C42" s="9"/>
      <c r="D42" s="16">
        <v>8705</v>
      </c>
      <c r="E42" s="16"/>
      <c r="F42" s="8" t="s">
        <v>31</v>
      </c>
      <c r="H42" s="4">
        <v>34335</v>
      </c>
    </row>
    <row r="43" spans="1:8" x14ac:dyDescent="0.25">
      <c r="A43" s="2">
        <v>1995</v>
      </c>
      <c r="B43" s="3">
        <v>118934</v>
      </c>
      <c r="C43" s="9"/>
      <c r="D43" s="16">
        <v>10815</v>
      </c>
      <c r="E43" s="16"/>
      <c r="F43" s="8" t="s">
        <v>32</v>
      </c>
      <c r="H43" s="4">
        <v>34700</v>
      </c>
    </row>
    <row r="44" spans="1:8" x14ac:dyDescent="0.25">
      <c r="A44" s="2">
        <v>1996</v>
      </c>
      <c r="B44" s="3">
        <v>142125</v>
      </c>
      <c r="C44" s="9"/>
      <c r="D44" s="16">
        <v>13567</v>
      </c>
      <c r="E44" s="16"/>
      <c r="F44" s="8" t="s">
        <v>33</v>
      </c>
      <c r="H44" s="4">
        <v>35065</v>
      </c>
    </row>
    <row r="45" spans="1:8" x14ac:dyDescent="0.25">
      <c r="A45" s="2">
        <v>1997</v>
      </c>
      <c r="B45" s="3">
        <v>172005</v>
      </c>
      <c r="C45" s="9"/>
      <c r="D45" s="16">
        <v>17250</v>
      </c>
      <c r="E45" s="16"/>
      <c r="F45" s="8" t="s">
        <v>34</v>
      </c>
      <c r="H45" s="4">
        <v>35431</v>
      </c>
    </row>
    <row r="46" spans="1:8" x14ac:dyDescent="0.25">
      <c r="A46" s="2">
        <v>1998</v>
      </c>
      <c r="B46" s="3">
        <v>203826</v>
      </c>
      <c r="C46" s="9"/>
      <c r="D46" s="16">
        <v>20700</v>
      </c>
      <c r="E46" s="16"/>
      <c r="F46" s="8" t="s">
        <v>35</v>
      </c>
      <c r="H46" s="4">
        <v>35796</v>
      </c>
    </row>
    <row r="47" spans="1:8" x14ac:dyDescent="0.25">
      <c r="A47" s="2">
        <v>1999</v>
      </c>
      <c r="B47" s="3">
        <v>236460</v>
      </c>
      <c r="C47" s="9"/>
      <c r="D47" s="16">
        <v>24012</v>
      </c>
      <c r="E47" s="16"/>
      <c r="F47" s="8" t="s">
        <v>36</v>
      </c>
      <c r="H47" s="4">
        <v>36161</v>
      </c>
    </row>
    <row r="48" spans="1:8" x14ac:dyDescent="0.25">
      <c r="A48" s="2">
        <v>2000</v>
      </c>
      <c r="B48" s="3">
        <v>260106</v>
      </c>
      <c r="C48" s="9"/>
      <c r="D48" s="16">
        <v>26413</v>
      </c>
      <c r="E48" s="16"/>
      <c r="F48" s="8" t="s">
        <v>37</v>
      </c>
      <c r="H48" s="4">
        <v>36526</v>
      </c>
    </row>
    <row r="49" spans="1:10" x14ac:dyDescent="0.25">
      <c r="A49" s="2">
        <v>2001</v>
      </c>
      <c r="B49" s="3">
        <v>286000</v>
      </c>
      <c r="C49" s="9"/>
      <c r="D49" s="16">
        <v>30000</v>
      </c>
      <c r="E49" s="16"/>
      <c r="F49" s="8" t="s">
        <v>38</v>
      </c>
      <c r="H49" s="4">
        <v>36892</v>
      </c>
    </row>
    <row r="50" spans="1:10" x14ac:dyDescent="0.25">
      <c r="A50" s="2">
        <v>2002</v>
      </c>
      <c r="B50" s="3">
        <v>309000</v>
      </c>
      <c r="C50" s="9"/>
      <c r="D50" s="16">
        <v>34000</v>
      </c>
      <c r="E50" s="16"/>
      <c r="F50" s="8" t="s">
        <v>39</v>
      </c>
      <c r="H50" s="4">
        <v>37257</v>
      </c>
    </row>
    <row r="51" spans="1:10" x14ac:dyDescent="0.25">
      <c r="A51" s="2">
        <v>2003</v>
      </c>
      <c r="B51" s="3">
        <v>332000</v>
      </c>
      <c r="C51" s="9"/>
      <c r="D51" s="16">
        <v>37500</v>
      </c>
      <c r="E51" s="16"/>
      <c r="F51" s="8" t="s">
        <v>40</v>
      </c>
      <c r="H51" s="4">
        <v>37622</v>
      </c>
    </row>
    <row r="52" spans="1:10" x14ac:dyDescent="0.25">
      <c r="A52" s="2">
        <v>2004</v>
      </c>
      <c r="B52" s="3">
        <v>358000</v>
      </c>
      <c r="C52" s="9"/>
      <c r="D52" s="16">
        <v>41600</v>
      </c>
      <c r="E52" s="16"/>
      <c r="F52" s="8" t="s">
        <v>41</v>
      </c>
      <c r="H52" s="4">
        <v>37987</v>
      </c>
    </row>
    <row r="53" spans="1:10" x14ac:dyDescent="0.25">
      <c r="A53" s="2">
        <v>2005</v>
      </c>
      <c r="B53" s="3">
        <v>381500</v>
      </c>
      <c r="C53" s="9"/>
      <c r="D53" s="16">
        <v>44500</v>
      </c>
      <c r="E53" s="16"/>
      <c r="F53" s="8" t="s">
        <v>42</v>
      </c>
      <c r="H53" s="4">
        <v>38353</v>
      </c>
    </row>
    <row r="54" spans="1:10" x14ac:dyDescent="0.25">
      <c r="A54" s="2">
        <v>2006</v>
      </c>
      <c r="B54" s="3">
        <v>408000</v>
      </c>
      <c r="C54" s="9"/>
      <c r="D54" s="16">
        <v>47700</v>
      </c>
      <c r="E54" s="16"/>
      <c r="F54" s="8" t="s">
        <v>43</v>
      </c>
      <c r="H54" s="4">
        <v>38718</v>
      </c>
    </row>
    <row r="55" spans="1:10" x14ac:dyDescent="0.25">
      <c r="A55" s="2">
        <v>2007</v>
      </c>
      <c r="B55" s="3">
        <v>433700</v>
      </c>
      <c r="C55" s="9"/>
      <c r="D55" s="16">
        <v>50800</v>
      </c>
      <c r="E55" s="16"/>
      <c r="F55" s="8" t="s">
        <v>44</v>
      </c>
      <c r="H55" s="4">
        <v>39083</v>
      </c>
      <c r="J55" s="8"/>
    </row>
    <row r="56" spans="1:10" x14ac:dyDescent="0.25">
      <c r="A56" s="2">
        <v>2008</v>
      </c>
      <c r="B56" s="3">
        <v>461500</v>
      </c>
      <c r="C56" s="9"/>
      <c r="D56" s="16">
        <v>55000</v>
      </c>
      <c r="E56" s="16"/>
      <c r="H56" s="4">
        <v>39448</v>
      </c>
      <c r="J56" s="8"/>
    </row>
    <row r="57" spans="1:10" x14ac:dyDescent="0.25">
      <c r="A57" s="2">
        <v>2009</v>
      </c>
      <c r="B57" s="3">
        <v>496900</v>
      </c>
      <c r="C57" s="9"/>
      <c r="D57" s="16">
        <v>59300</v>
      </c>
      <c r="E57" s="16"/>
      <c r="H57" s="4">
        <v>39814</v>
      </c>
      <c r="J57" s="8"/>
    </row>
    <row r="58" spans="1:10" s="8" customFormat="1" x14ac:dyDescent="0.25">
      <c r="A58" s="2">
        <v>2010</v>
      </c>
      <c r="B58" s="3">
        <v>515000</v>
      </c>
      <c r="C58" s="9"/>
      <c r="D58" s="16">
        <v>61500</v>
      </c>
      <c r="E58" s="16"/>
      <c r="H58" s="4">
        <v>40179</v>
      </c>
    </row>
    <row r="59" spans="1:10" s="8" customFormat="1" x14ac:dyDescent="0.25">
      <c r="A59" s="2">
        <v>2011</v>
      </c>
      <c r="B59" s="3">
        <v>535600</v>
      </c>
      <c r="C59" s="9"/>
      <c r="D59" s="16">
        <v>63600</v>
      </c>
      <c r="E59" s="16"/>
      <c r="H59" s="4">
        <v>40544</v>
      </c>
    </row>
    <row r="60" spans="1:10" s="8" customFormat="1" x14ac:dyDescent="0.25">
      <c r="A60" s="2">
        <v>2012</v>
      </c>
      <c r="B60" s="3">
        <v>566700</v>
      </c>
      <c r="C60" s="9"/>
      <c r="D60" s="16">
        <v>67800</v>
      </c>
      <c r="E60" s="16"/>
      <c r="H60" s="4">
        <v>40909</v>
      </c>
    </row>
    <row r="61" spans="1:10" s="8" customFormat="1" x14ac:dyDescent="0.25">
      <c r="A61" s="2">
        <v>2013</v>
      </c>
      <c r="B61" s="3">
        <v>589500</v>
      </c>
      <c r="C61" s="9"/>
      <c r="D61" s="16">
        <v>70500</v>
      </c>
      <c r="E61" s="16"/>
      <c r="H61" s="4">
        <v>41275</v>
      </c>
    </row>
    <row r="62" spans="1:10" s="8" customFormat="1" x14ac:dyDescent="0.25">
      <c r="A62" s="2">
        <v>2014</v>
      </c>
      <c r="B62" s="3">
        <v>616000</v>
      </c>
      <c r="C62" s="9"/>
      <c r="D62" s="16">
        <v>72000</v>
      </c>
      <c r="E62" s="16"/>
      <c r="H62" s="4">
        <v>41640</v>
      </c>
    </row>
    <row r="63" spans="1:10" s="8" customFormat="1" x14ac:dyDescent="0.25">
      <c r="A63" s="2">
        <v>2015</v>
      </c>
      <c r="B63" s="3">
        <v>644350</v>
      </c>
      <c r="C63" s="9"/>
      <c r="D63" s="17">
        <v>74000</v>
      </c>
      <c r="E63" s="17"/>
      <c r="H63" s="4">
        <v>42005</v>
      </c>
    </row>
    <row r="64" spans="1:10" s="8" customFormat="1" x14ac:dyDescent="0.25">
      <c r="A64" s="2">
        <v>2016</v>
      </c>
      <c r="B64" s="3">
        <v>689455</v>
      </c>
      <c r="C64" s="9"/>
      <c r="D64" s="17">
        <v>77700</v>
      </c>
      <c r="E64" s="17"/>
      <c r="H64" s="4">
        <v>42370</v>
      </c>
    </row>
    <row r="65" spans="1:8" s="8" customFormat="1" x14ac:dyDescent="0.25">
      <c r="A65" s="2">
        <v>2017</v>
      </c>
      <c r="B65" s="3">
        <v>737717</v>
      </c>
      <c r="C65" s="9"/>
      <c r="D65" s="17">
        <v>83140</v>
      </c>
      <c r="E65" s="17"/>
      <c r="F65" s="8" t="s">
        <v>58</v>
      </c>
      <c r="H65" s="4">
        <v>42736</v>
      </c>
    </row>
    <row r="66" spans="1:8" s="8" customFormat="1" x14ac:dyDescent="0.25">
      <c r="A66" s="2">
        <v>2018</v>
      </c>
      <c r="B66" s="3">
        <v>781242</v>
      </c>
      <c r="C66" s="9"/>
      <c r="D66" s="17">
        <v>88211</v>
      </c>
      <c r="E66" s="17"/>
      <c r="F66" s="8" t="s">
        <v>67</v>
      </c>
      <c r="H66" s="4">
        <v>43101</v>
      </c>
    </row>
    <row r="67" spans="1:8" s="8" customFormat="1" x14ac:dyDescent="0.25">
      <c r="A67" s="2">
        <v>2019</v>
      </c>
      <c r="B67" s="3">
        <v>828116</v>
      </c>
      <c r="C67" s="9"/>
      <c r="D67" s="17">
        <v>97032</v>
      </c>
      <c r="E67" s="17"/>
      <c r="F67" s="38" t="s">
        <v>68</v>
      </c>
      <c r="H67" s="4">
        <v>43466</v>
      </c>
    </row>
    <row r="68" spans="1:8" x14ac:dyDescent="0.25">
      <c r="A68" s="2">
        <v>2020</v>
      </c>
      <c r="B68" s="3">
        <v>877803</v>
      </c>
      <c r="C68" s="9"/>
      <c r="D68" s="17">
        <v>102854</v>
      </c>
      <c r="E68" s="17"/>
      <c r="F68" t="s">
        <v>96</v>
      </c>
      <c r="H68" s="4">
        <v>43831</v>
      </c>
    </row>
    <row r="69" spans="1:8" x14ac:dyDescent="0.25">
      <c r="A69" s="2">
        <v>2021</v>
      </c>
      <c r="B69" s="3">
        <v>908526</v>
      </c>
      <c r="D69" s="17">
        <v>106454</v>
      </c>
      <c r="F69" s="8" t="s">
        <v>98</v>
      </c>
      <c r="G69" s="8"/>
      <c r="H69" s="4">
        <v>44197</v>
      </c>
    </row>
    <row r="70" spans="1:8" x14ac:dyDescent="0.25">
      <c r="A70" s="2">
        <v>2022</v>
      </c>
      <c r="B70" s="3">
        <v>1000000</v>
      </c>
      <c r="D70" s="17">
        <v>117172</v>
      </c>
      <c r="F70" s="8" t="s">
        <v>115</v>
      </c>
      <c r="H70" s="4">
        <v>44562</v>
      </c>
    </row>
    <row r="71" spans="1:8" x14ac:dyDescent="0.25">
      <c r="A71" s="2">
        <v>2023</v>
      </c>
      <c r="B71" s="3">
        <v>1160000</v>
      </c>
      <c r="D71" s="17">
        <v>140606</v>
      </c>
    </row>
  </sheetData>
  <mergeCells count="2">
    <mergeCell ref="F1:G1"/>
    <mergeCell ref="H1:I1"/>
  </mergeCells>
  <pageMargins left="0.7" right="0.7" top="0.75" bottom="0.75" header="0.3" footer="0.3"/>
  <pageSetup orientation="portrait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1"/>
  <sheetViews>
    <sheetView topLeftCell="A606" workbookViewId="0">
      <selection activeCell="B625" sqref="B625"/>
    </sheetView>
  </sheetViews>
  <sheetFormatPr baseColWidth="10" defaultRowHeight="15" x14ac:dyDescent="0.25"/>
  <cols>
    <col min="1" max="1" width="11.42578125" style="10"/>
    <col min="2" max="2" width="15.5703125" style="34" bestFit="1" customWidth="1"/>
  </cols>
  <sheetData>
    <row r="1" spans="1:5" x14ac:dyDescent="0.25">
      <c r="A1" s="10" t="s">
        <v>1</v>
      </c>
      <c r="B1" s="31"/>
      <c r="D1" s="7"/>
    </row>
    <row r="2" spans="1:5" x14ac:dyDescent="0.25">
      <c r="A2" s="11">
        <v>24503</v>
      </c>
      <c r="B2" s="32">
        <v>0.131493206174563</v>
      </c>
      <c r="E2" s="6"/>
    </row>
    <row r="3" spans="1:5" s="8" customFormat="1" x14ac:dyDescent="0.25">
      <c r="A3" s="11">
        <v>24531</v>
      </c>
      <c r="B3" s="32">
        <v>0.13209020044331757</v>
      </c>
      <c r="E3" s="6"/>
    </row>
    <row r="4" spans="1:5" s="8" customFormat="1" x14ac:dyDescent="0.25">
      <c r="A4" s="11">
        <v>24562</v>
      </c>
      <c r="B4" s="32">
        <v>0.13353467608659783</v>
      </c>
      <c r="E4" s="6"/>
    </row>
    <row r="5" spans="1:5" s="8" customFormat="1" x14ac:dyDescent="0.25">
      <c r="A5" s="11">
        <v>24592</v>
      </c>
      <c r="B5" s="32">
        <v>0.13405756791989509</v>
      </c>
      <c r="E5" s="6"/>
    </row>
    <row r="6" spans="1:5" s="8" customFormat="1" x14ac:dyDescent="0.25">
      <c r="A6" s="11">
        <v>24623</v>
      </c>
      <c r="B6" s="32">
        <v>0.13490400559814678</v>
      </c>
      <c r="E6" s="6"/>
    </row>
    <row r="7" spans="1:5" s="8" customFormat="1" x14ac:dyDescent="0.25">
      <c r="A7" s="11">
        <v>24653</v>
      </c>
      <c r="B7" s="32">
        <v>0.1372825894066986</v>
      </c>
      <c r="E7" s="6"/>
    </row>
    <row r="8" spans="1:5" s="8" customFormat="1" x14ac:dyDescent="0.25">
      <c r="A8" s="11">
        <v>24684</v>
      </c>
      <c r="B8" s="32">
        <v>0.13749185050964491</v>
      </c>
      <c r="E8" s="6"/>
    </row>
    <row r="9" spans="1:5" s="8" customFormat="1" x14ac:dyDescent="0.25">
      <c r="A9" s="11">
        <v>24715</v>
      </c>
      <c r="B9" s="32">
        <v>0.13726693396258791</v>
      </c>
      <c r="E9" s="6"/>
    </row>
    <row r="10" spans="1:5" s="8" customFormat="1" x14ac:dyDescent="0.25">
      <c r="A10" s="11">
        <v>24745</v>
      </c>
      <c r="B10" s="32">
        <v>0.1377386846784569</v>
      </c>
      <c r="E10" s="6"/>
    </row>
    <row r="11" spans="1:5" s="8" customFormat="1" x14ac:dyDescent="0.25">
      <c r="A11" s="11">
        <v>24776</v>
      </c>
      <c r="B11" s="32">
        <v>0.13880899520749151</v>
      </c>
      <c r="E11" s="6"/>
    </row>
    <row r="12" spans="1:5" s="8" customFormat="1" x14ac:dyDescent="0.25">
      <c r="A12" s="11">
        <v>24806</v>
      </c>
      <c r="B12" s="32">
        <v>0.1395818522984229</v>
      </c>
      <c r="E12" s="6"/>
    </row>
    <row r="13" spans="1:5" s="8" customFormat="1" x14ac:dyDescent="0.25">
      <c r="A13" s="11">
        <v>24837</v>
      </c>
      <c r="B13" s="32">
        <v>0.14019241461874007</v>
      </c>
      <c r="E13" s="6"/>
    </row>
    <row r="14" spans="1:5" s="8" customFormat="1" x14ac:dyDescent="0.25">
      <c r="A14" s="11">
        <v>24868</v>
      </c>
      <c r="B14" s="32">
        <v>0.14158731468900315</v>
      </c>
      <c r="E14" s="6"/>
    </row>
    <row r="15" spans="1:5" s="8" customFormat="1" x14ac:dyDescent="0.25">
      <c r="A15" s="11">
        <v>24897</v>
      </c>
      <c r="B15" s="32">
        <v>0.14157374663744055</v>
      </c>
      <c r="E15" s="6"/>
    </row>
    <row r="16" spans="1:5" s="8" customFormat="1" x14ac:dyDescent="0.25">
      <c r="A16" s="11">
        <v>24928</v>
      </c>
      <c r="B16" s="32">
        <v>0.14306727600560101</v>
      </c>
      <c r="E16" s="6"/>
    </row>
    <row r="17" spans="1:5" s="8" customFormat="1" x14ac:dyDescent="0.25">
      <c r="A17" s="11">
        <v>24958</v>
      </c>
      <c r="B17" s="32">
        <v>0.14541976740730167</v>
      </c>
      <c r="E17" s="6"/>
    </row>
    <row r="18" spans="1:5" s="8" customFormat="1" x14ac:dyDescent="0.25">
      <c r="A18" s="11">
        <v>24989</v>
      </c>
      <c r="B18" s="32">
        <v>0.14639144863843892</v>
      </c>
      <c r="E18" s="6"/>
    </row>
    <row r="19" spans="1:5" s="8" customFormat="1" x14ac:dyDescent="0.25">
      <c r="A19" s="11">
        <v>25019</v>
      </c>
      <c r="B19" s="32">
        <v>0.14695243538573888</v>
      </c>
      <c r="E19" s="6"/>
    </row>
    <row r="20" spans="1:5" s="8" customFormat="1" x14ac:dyDescent="0.25">
      <c r="A20" s="11">
        <v>25050</v>
      </c>
      <c r="B20" s="32">
        <v>0.14812241890894493</v>
      </c>
      <c r="E20" s="6"/>
    </row>
    <row r="21" spans="1:5" s="8" customFormat="1" x14ac:dyDescent="0.25">
      <c r="A21" s="11">
        <v>25081</v>
      </c>
      <c r="B21" s="32">
        <v>0.14777225880900235</v>
      </c>
      <c r="E21" s="6"/>
    </row>
    <row r="22" spans="1:5" s="8" customFormat="1" x14ac:dyDescent="0.25">
      <c r="A22" s="11">
        <v>25111</v>
      </c>
      <c r="B22" s="32">
        <v>0.14797056110107118</v>
      </c>
      <c r="E22" s="6"/>
    </row>
    <row r="23" spans="1:5" s="8" customFormat="1" x14ac:dyDescent="0.25">
      <c r="A23" s="11">
        <v>25142</v>
      </c>
      <c r="B23" s="32">
        <v>0.14848197227535392</v>
      </c>
      <c r="E23" s="6"/>
    </row>
    <row r="24" spans="1:5" s="8" customFormat="1" x14ac:dyDescent="0.25">
      <c r="A24" s="11">
        <v>25172</v>
      </c>
      <c r="B24" s="32">
        <v>0.14951470973852288</v>
      </c>
      <c r="E24" s="6"/>
    </row>
    <row r="25" spans="1:5" s="8" customFormat="1" x14ac:dyDescent="0.25">
      <c r="A25" s="11">
        <v>25203</v>
      </c>
      <c r="B25" s="32">
        <v>0.149314841902043</v>
      </c>
      <c r="E25" s="6"/>
    </row>
    <row r="26" spans="1:5" s="8" customFormat="1" x14ac:dyDescent="0.25">
      <c r="A26" s="11">
        <v>25234</v>
      </c>
      <c r="B26" s="32">
        <v>0.15108234154214065</v>
      </c>
      <c r="E26" s="6"/>
    </row>
    <row r="27" spans="1:5" s="8" customFormat="1" x14ac:dyDescent="0.25">
      <c r="A27" s="11">
        <v>25262</v>
      </c>
      <c r="B27" s="32">
        <v>0.15064451095517817</v>
      </c>
      <c r="E27" s="6"/>
    </row>
    <row r="28" spans="1:5" s="8" customFormat="1" x14ac:dyDescent="0.25">
      <c r="A28" s="11">
        <v>25293</v>
      </c>
      <c r="B28" s="32">
        <v>0.15188964061011556</v>
      </c>
      <c r="E28" s="6"/>
    </row>
    <row r="29" spans="1:5" s="8" customFormat="1" x14ac:dyDescent="0.25">
      <c r="A29" s="11">
        <v>25323</v>
      </c>
      <c r="B29" s="32">
        <v>0.15440703602311559</v>
      </c>
      <c r="E29" s="6"/>
    </row>
    <row r="30" spans="1:5" s="8" customFormat="1" x14ac:dyDescent="0.25">
      <c r="A30" s="11">
        <v>25354</v>
      </c>
      <c r="B30" s="32">
        <v>0.15578888988995307</v>
      </c>
      <c r="E30" s="6"/>
    </row>
    <row r="31" spans="1:5" s="8" customFormat="1" x14ac:dyDescent="0.25">
      <c r="A31" s="11">
        <v>25384</v>
      </c>
      <c r="B31" s="32">
        <v>0.1566233250610532</v>
      </c>
      <c r="E31" s="6"/>
    </row>
    <row r="32" spans="1:5" s="8" customFormat="1" x14ac:dyDescent="0.25">
      <c r="A32" s="11">
        <v>25415</v>
      </c>
      <c r="B32" s="32">
        <v>0.15724432434411084</v>
      </c>
      <c r="E32" s="6"/>
    </row>
    <row r="33" spans="1:5" s="8" customFormat="1" x14ac:dyDescent="0.25">
      <c r="A33" s="11">
        <v>25446</v>
      </c>
      <c r="B33" s="32">
        <v>0.15782879425757684</v>
      </c>
      <c r="E33" s="6"/>
    </row>
    <row r="34" spans="1:5" s="8" customFormat="1" x14ac:dyDescent="0.25">
      <c r="A34" s="11">
        <v>25476</v>
      </c>
      <c r="B34" s="32">
        <v>0.15885005106173128</v>
      </c>
      <c r="E34" s="6"/>
    </row>
    <row r="35" spans="1:5" s="8" customFormat="1" x14ac:dyDescent="0.25">
      <c r="A35" s="11">
        <v>25507</v>
      </c>
      <c r="B35" s="32">
        <v>0.16090613272160276</v>
      </c>
      <c r="E35" s="6"/>
    </row>
    <row r="36" spans="1:5" s="8" customFormat="1" x14ac:dyDescent="0.25">
      <c r="A36" s="11">
        <v>25537</v>
      </c>
      <c r="B36" s="32">
        <v>0.16131526166102897</v>
      </c>
      <c r="E36" s="6"/>
    </row>
    <row r="37" spans="1:5" s="8" customFormat="1" x14ac:dyDescent="0.25">
      <c r="A37" s="11">
        <v>25568</v>
      </c>
      <c r="B37" s="32">
        <v>0.16219822870887227</v>
      </c>
      <c r="E37" s="6"/>
    </row>
    <row r="38" spans="1:5" s="8" customFormat="1" x14ac:dyDescent="0.25">
      <c r="A38" s="11">
        <v>25599</v>
      </c>
      <c r="B38" s="32">
        <v>0.16219509762005013</v>
      </c>
      <c r="E38" s="6"/>
    </row>
    <row r="39" spans="1:5" s="8" customFormat="1" x14ac:dyDescent="0.25">
      <c r="A39" s="11">
        <v>25627</v>
      </c>
      <c r="B39" s="32">
        <v>0.16223162698964175</v>
      </c>
      <c r="E39" s="6"/>
    </row>
    <row r="40" spans="1:5" s="8" customFormat="1" x14ac:dyDescent="0.25">
      <c r="A40" s="11">
        <v>25658</v>
      </c>
      <c r="B40" s="32">
        <v>0.16361243716020518</v>
      </c>
      <c r="E40" s="6"/>
    </row>
    <row r="41" spans="1:5" s="8" customFormat="1" x14ac:dyDescent="0.25">
      <c r="A41" s="11">
        <v>25688</v>
      </c>
      <c r="B41" s="32">
        <v>0.16588091101184513</v>
      </c>
      <c r="E41" s="6"/>
    </row>
    <row r="42" spans="1:5" s="8" customFormat="1" x14ac:dyDescent="0.25">
      <c r="A42" s="11">
        <v>25719</v>
      </c>
      <c r="B42" s="32">
        <v>0.16671430248667121</v>
      </c>
      <c r="E42" s="6"/>
    </row>
    <row r="43" spans="1:5" s="8" customFormat="1" x14ac:dyDescent="0.25">
      <c r="A43" s="11">
        <v>25749</v>
      </c>
      <c r="B43" s="32">
        <v>0.16847136516402839</v>
      </c>
      <c r="E43" s="6"/>
    </row>
    <row r="44" spans="1:5" s="8" customFormat="1" x14ac:dyDescent="0.25">
      <c r="A44" s="11">
        <v>25780</v>
      </c>
      <c r="B44" s="32">
        <v>0.16894415957617143</v>
      </c>
      <c r="E44" s="6"/>
    </row>
    <row r="45" spans="1:5" s="8" customFormat="1" x14ac:dyDescent="0.25">
      <c r="A45" s="11">
        <v>25811</v>
      </c>
      <c r="B45" s="32">
        <v>0.16797039095248611</v>
      </c>
      <c r="E45" s="6"/>
    </row>
    <row r="46" spans="1:5" s="8" customFormat="1" x14ac:dyDescent="0.25">
      <c r="A46" s="11">
        <v>25841</v>
      </c>
      <c r="B46" s="32">
        <v>0.16918995004870938</v>
      </c>
      <c r="E46" s="6"/>
    </row>
    <row r="47" spans="1:5" s="8" customFormat="1" x14ac:dyDescent="0.25">
      <c r="A47" s="11">
        <v>25872</v>
      </c>
      <c r="B47" s="32">
        <v>0.16930058185375829</v>
      </c>
      <c r="E47" s="6"/>
    </row>
    <row r="48" spans="1:5" s="8" customFormat="1" x14ac:dyDescent="0.25">
      <c r="A48" s="11">
        <v>25902</v>
      </c>
      <c r="B48" s="32">
        <v>0.1711928031986045</v>
      </c>
      <c r="E48" s="6"/>
    </row>
    <row r="49" spans="1:5" s="8" customFormat="1" x14ac:dyDescent="0.25">
      <c r="A49" s="11">
        <v>25933</v>
      </c>
      <c r="B49" s="32">
        <v>0.17287263235168224</v>
      </c>
      <c r="E49" s="6"/>
    </row>
    <row r="50" spans="1:5" s="8" customFormat="1" x14ac:dyDescent="0.25">
      <c r="A50" s="11">
        <v>25964</v>
      </c>
      <c r="B50" s="32">
        <v>0.17560085441203963</v>
      </c>
      <c r="E50" s="6"/>
    </row>
    <row r="51" spans="1:5" s="8" customFormat="1" x14ac:dyDescent="0.25">
      <c r="A51" s="11">
        <v>25992</v>
      </c>
      <c r="B51" s="32">
        <v>0.17708185942491153</v>
      </c>
      <c r="E51" s="6"/>
    </row>
    <row r="52" spans="1:5" s="8" customFormat="1" x14ac:dyDescent="0.25">
      <c r="A52" s="11">
        <v>26023</v>
      </c>
      <c r="B52" s="32">
        <v>0.17883526916530956</v>
      </c>
      <c r="E52" s="6"/>
    </row>
    <row r="53" spans="1:5" s="8" customFormat="1" x14ac:dyDescent="0.25">
      <c r="A53" s="11">
        <v>26053</v>
      </c>
      <c r="B53" s="32">
        <v>0.18210099480680086</v>
      </c>
      <c r="E53" s="6"/>
    </row>
    <row r="54" spans="1:5" s="8" customFormat="1" x14ac:dyDescent="0.25">
      <c r="A54" s="11">
        <v>26084</v>
      </c>
      <c r="B54" s="32">
        <v>0.18428127632328389</v>
      </c>
      <c r="E54" s="6"/>
    </row>
    <row r="55" spans="1:5" s="8" customFormat="1" x14ac:dyDescent="0.25">
      <c r="A55" s="11">
        <v>26114</v>
      </c>
      <c r="B55" s="32">
        <v>0.18531401378645285</v>
      </c>
      <c r="E55" s="6"/>
    </row>
    <row r="56" spans="1:5" s="8" customFormat="1" x14ac:dyDescent="0.25">
      <c r="A56" s="11">
        <v>26145</v>
      </c>
      <c r="B56" s="32">
        <v>0.18785332682120784</v>
      </c>
      <c r="E56" s="6"/>
    </row>
    <row r="57" spans="1:5" s="8" customFormat="1" x14ac:dyDescent="0.25">
      <c r="A57" s="11">
        <v>26176</v>
      </c>
      <c r="B57" s="32">
        <v>0.18985826736365105</v>
      </c>
      <c r="E57" s="6"/>
    </row>
    <row r="58" spans="1:5" s="8" customFormat="1" x14ac:dyDescent="0.25">
      <c r="A58" s="11">
        <v>26206</v>
      </c>
      <c r="B58" s="32">
        <v>0.19141546220452832</v>
      </c>
      <c r="E58" s="6"/>
    </row>
    <row r="59" spans="1:5" s="8" customFormat="1" x14ac:dyDescent="0.25">
      <c r="A59" s="11">
        <v>26237</v>
      </c>
      <c r="B59" s="32">
        <v>0.19410558935088304</v>
      </c>
      <c r="E59" s="6"/>
    </row>
    <row r="60" spans="1:5" s="8" customFormat="1" x14ac:dyDescent="0.25">
      <c r="A60" s="11">
        <v>26267</v>
      </c>
      <c r="B60" s="32">
        <v>0.19618515417692056</v>
      </c>
      <c r="E60" s="6"/>
    </row>
    <row r="61" spans="1:5" s="8" customFormat="1" x14ac:dyDescent="0.25">
      <c r="A61" s="11">
        <v>26298</v>
      </c>
      <c r="B61" s="32">
        <v>0.19713126484934365</v>
      </c>
      <c r="E61" s="6"/>
    </row>
    <row r="62" spans="1:5" s="8" customFormat="1" x14ac:dyDescent="0.25">
      <c r="A62" s="11">
        <v>26329</v>
      </c>
      <c r="B62" s="32">
        <v>0.19930684973259347</v>
      </c>
      <c r="E62" s="6"/>
    </row>
    <row r="63" spans="1:5" s="8" customFormat="1" x14ac:dyDescent="0.25">
      <c r="A63" s="11">
        <v>26358</v>
      </c>
      <c r="B63" s="32">
        <v>0.20159671935785137</v>
      </c>
      <c r="E63" s="6"/>
    </row>
    <row r="64" spans="1:5" s="8" customFormat="1" x14ac:dyDescent="0.25">
      <c r="A64" s="11">
        <v>26389</v>
      </c>
      <c r="B64" s="32">
        <v>0.20357452379716937</v>
      </c>
      <c r="E64" s="6"/>
    </row>
    <row r="65" spans="1:5" s="8" customFormat="1" x14ac:dyDescent="0.25">
      <c r="A65" s="11">
        <v>26419</v>
      </c>
      <c r="B65" s="32">
        <v>0.20661324549905558</v>
      </c>
      <c r="E65" s="6"/>
    </row>
    <row r="66" spans="1:5" s="8" customFormat="1" x14ac:dyDescent="0.25">
      <c r="A66" s="11">
        <v>26450</v>
      </c>
      <c r="B66" s="32">
        <v>0.20827063518224131</v>
      </c>
      <c r="E66" s="6"/>
    </row>
    <row r="67" spans="1:5" s="8" customFormat="1" x14ac:dyDescent="0.25">
      <c r="A67" s="11">
        <v>26480</v>
      </c>
      <c r="B67" s="32">
        <v>0.21046239735773886</v>
      </c>
      <c r="E67" s="6"/>
    </row>
    <row r="68" spans="1:5" s="8" customFormat="1" x14ac:dyDescent="0.25">
      <c r="A68" s="11">
        <v>26511</v>
      </c>
      <c r="B68" s="32">
        <v>0.21291456175361095</v>
      </c>
      <c r="E68" s="6"/>
    </row>
    <row r="69" spans="1:5" s="8" customFormat="1" x14ac:dyDescent="0.25">
      <c r="A69" s="11">
        <v>26542</v>
      </c>
      <c r="B69" s="32">
        <v>0.21435747185248016</v>
      </c>
      <c r="E69" s="6"/>
    </row>
    <row r="70" spans="1:5" s="8" customFormat="1" x14ac:dyDescent="0.25">
      <c r="A70" s="11">
        <v>26572</v>
      </c>
      <c r="B70" s="32">
        <v>0.21745620609012406</v>
      </c>
      <c r="E70" s="6"/>
    </row>
    <row r="71" spans="1:5" s="8" customFormat="1" x14ac:dyDescent="0.25">
      <c r="A71" s="11">
        <v>26603</v>
      </c>
      <c r="B71" s="32">
        <v>0.22174162299135874</v>
      </c>
      <c r="E71" s="6"/>
    </row>
    <row r="72" spans="1:5" s="8" customFormat="1" x14ac:dyDescent="0.25">
      <c r="A72" s="11">
        <v>26633</v>
      </c>
      <c r="B72" s="32">
        <v>0.22425693101181066</v>
      </c>
      <c r="E72" s="6"/>
    </row>
    <row r="73" spans="1:5" s="8" customFormat="1" x14ac:dyDescent="0.25">
      <c r="A73" s="11">
        <v>26664</v>
      </c>
      <c r="B73" s="32">
        <v>0.224714069979843</v>
      </c>
      <c r="E73" s="6"/>
    </row>
    <row r="74" spans="1:5" s="8" customFormat="1" x14ac:dyDescent="0.25">
      <c r="A74" s="11">
        <v>26695</v>
      </c>
      <c r="B74" s="32">
        <v>0.22711352771387577</v>
      </c>
      <c r="E74" s="6"/>
    </row>
    <row r="75" spans="1:5" s="8" customFormat="1" x14ac:dyDescent="0.25">
      <c r="A75" s="11">
        <v>26723</v>
      </c>
      <c r="B75" s="32">
        <v>0.23170735686409119</v>
      </c>
      <c r="E75" s="6"/>
    </row>
    <row r="76" spans="1:5" s="8" customFormat="1" x14ac:dyDescent="0.25">
      <c r="A76" s="11">
        <v>26754</v>
      </c>
      <c r="B76" s="32">
        <v>0.23971563837484952</v>
      </c>
      <c r="E76" s="6"/>
    </row>
    <row r="77" spans="1:5" s="8" customFormat="1" x14ac:dyDescent="0.25">
      <c r="A77" s="11">
        <v>26784</v>
      </c>
      <c r="B77" s="32">
        <v>0.24812417740670467</v>
      </c>
      <c r="E77" s="6"/>
    </row>
    <row r="78" spans="1:5" s="8" customFormat="1" x14ac:dyDescent="0.25">
      <c r="A78" s="11">
        <v>26815</v>
      </c>
      <c r="B78" s="32">
        <v>0.25555320748536725</v>
      </c>
      <c r="E78" s="6"/>
    </row>
    <row r="79" spans="1:5" s="8" customFormat="1" x14ac:dyDescent="0.25">
      <c r="A79" s="11">
        <v>26845</v>
      </c>
      <c r="B79" s="32">
        <v>0.26048936901346986</v>
      </c>
      <c r="E79" s="6"/>
    </row>
    <row r="80" spans="1:5" s="8" customFormat="1" x14ac:dyDescent="0.25">
      <c r="A80" s="11">
        <v>26876</v>
      </c>
      <c r="B80" s="32">
        <v>0.26567340840665854</v>
      </c>
      <c r="E80" s="6"/>
    </row>
    <row r="81" spans="1:5" s="8" customFormat="1" x14ac:dyDescent="0.25">
      <c r="A81" s="11">
        <v>26907</v>
      </c>
      <c r="B81" s="32">
        <v>0.26459213906674645</v>
      </c>
      <c r="E81" s="6"/>
    </row>
    <row r="82" spans="1:5" s="8" customFormat="1" x14ac:dyDescent="0.25">
      <c r="A82" s="11">
        <v>26937</v>
      </c>
      <c r="B82" s="32">
        <v>0.26825238189982731</v>
      </c>
      <c r="E82" s="6"/>
    </row>
    <row r="83" spans="1:5" s="8" customFormat="1" x14ac:dyDescent="0.25">
      <c r="A83" s="11">
        <v>26968</v>
      </c>
      <c r="B83" s="32">
        <v>0.26973077767201409</v>
      </c>
      <c r="E83" s="6"/>
    </row>
    <row r="84" spans="1:5" s="8" customFormat="1" x14ac:dyDescent="0.25">
      <c r="A84" s="11">
        <v>26998</v>
      </c>
      <c r="B84" s="32">
        <v>0.27558434822500355</v>
      </c>
      <c r="E84" s="6"/>
    </row>
    <row r="85" spans="1:5" s="8" customFormat="1" x14ac:dyDescent="0.25">
      <c r="A85" s="11">
        <v>27029</v>
      </c>
      <c r="B85" s="32">
        <v>0.2788328528779731</v>
      </c>
      <c r="E85" s="6"/>
    </row>
    <row r="86" spans="1:5" s="8" customFormat="1" x14ac:dyDescent="0.25">
      <c r="A86" s="11">
        <v>27060</v>
      </c>
      <c r="B86" s="32">
        <v>0.28679208066385126</v>
      </c>
      <c r="E86" s="6"/>
    </row>
    <row r="87" spans="1:5" s="8" customFormat="1" x14ac:dyDescent="0.25">
      <c r="A87" s="11">
        <v>27088</v>
      </c>
      <c r="B87" s="32">
        <v>0.29406403445326984</v>
      </c>
      <c r="E87" s="6"/>
    </row>
    <row r="88" spans="1:5" s="8" customFormat="1" x14ac:dyDescent="0.25">
      <c r="A88" s="11">
        <v>27119</v>
      </c>
      <c r="B88" s="32">
        <v>0.30372814010280286</v>
      </c>
      <c r="E88" s="6"/>
    </row>
    <row r="89" spans="1:5" s="8" customFormat="1" x14ac:dyDescent="0.25">
      <c r="A89" s="11">
        <v>27149</v>
      </c>
      <c r="B89" s="32">
        <v>0.31197490621218082</v>
      </c>
      <c r="E89" s="6"/>
    </row>
    <row r="90" spans="1:5" s="8" customFormat="1" x14ac:dyDescent="0.25">
      <c r="A90" s="11">
        <v>27180</v>
      </c>
      <c r="B90" s="32">
        <v>0.31567272211112735</v>
      </c>
      <c r="E90" s="6"/>
    </row>
    <row r="91" spans="1:5" s="8" customFormat="1" x14ac:dyDescent="0.25">
      <c r="A91" s="11">
        <v>27210</v>
      </c>
      <c r="B91" s="32">
        <v>0.31896714940015491</v>
      </c>
      <c r="E91" s="6"/>
    </row>
    <row r="92" spans="1:5" s="8" customFormat="1" x14ac:dyDescent="0.25">
      <c r="A92" s="11">
        <v>27241</v>
      </c>
      <c r="B92" s="32">
        <v>0.3219975215318488</v>
      </c>
      <c r="E92" s="6"/>
    </row>
    <row r="93" spans="1:5" s="8" customFormat="1" x14ac:dyDescent="0.25">
      <c r="A93" s="11">
        <v>27272</v>
      </c>
      <c r="B93" s="32">
        <v>0.32296554982602688</v>
      </c>
      <c r="E93" s="6"/>
    </row>
    <row r="94" spans="1:5" s="8" customFormat="1" x14ac:dyDescent="0.25">
      <c r="A94" s="11">
        <v>27302</v>
      </c>
      <c r="B94" s="32">
        <v>0.32796120204175017</v>
      </c>
      <c r="E94" s="6"/>
    </row>
    <row r="95" spans="1:5" s="8" customFormat="1" x14ac:dyDescent="0.25">
      <c r="A95" s="11">
        <v>27333</v>
      </c>
      <c r="B95" s="32">
        <v>0.34174634242935553</v>
      </c>
      <c r="E95" s="6"/>
    </row>
    <row r="96" spans="1:5" s="8" customFormat="1" x14ac:dyDescent="0.25">
      <c r="A96" s="11">
        <v>27363</v>
      </c>
      <c r="B96" s="32">
        <v>0.34564506986105603</v>
      </c>
      <c r="E96" s="6"/>
    </row>
    <row r="97" spans="1:5" s="8" customFormat="1" x14ac:dyDescent="0.25">
      <c r="A97" s="11">
        <v>27394</v>
      </c>
      <c r="B97" s="32">
        <v>0.35230646133015742</v>
      </c>
      <c r="E97" s="6"/>
    </row>
    <row r="98" spans="1:5" s="8" customFormat="1" x14ac:dyDescent="0.25">
      <c r="A98" s="11">
        <v>27425</v>
      </c>
      <c r="B98" s="32">
        <v>0.36240004799646053</v>
      </c>
      <c r="E98" s="6"/>
    </row>
    <row r="99" spans="1:5" s="8" customFormat="1" x14ac:dyDescent="0.25">
      <c r="A99" s="11">
        <v>27453</v>
      </c>
      <c r="B99" s="32">
        <v>0.36843730909368222</v>
      </c>
      <c r="E99" s="6"/>
    </row>
    <row r="100" spans="1:5" s="8" customFormat="1" x14ac:dyDescent="0.25">
      <c r="A100" s="11">
        <v>27484</v>
      </c>
      <c r="B100" s="32">
        <v>0.37854759490037004</v>
      </c>
      <c r="E100" s="6"/>
    </row>
    <row r="101" spans="1:5" s="8" customFormat="1" x14ac:dyDescent="0.25">
      <c r="A101" s="11">
        <v>27514</v>
      </c>
      <c r="B101" s="32">
        <v>0.38805305871624801</v>
      </c>
      <c r="E101" s="6"/>
    </row>
    <row r="102" spans="1:5" s="8" customFormat="1" x14ac:dyDescent="0.25">
      <c r="A102" s="11">
        <v>27545</v>
      </c>
      <c r="B102" s="32">
        <v>0.39515332446858598</v>
      </c>
      <c r="E102" s="6"/>
    </row>
    <row r="103" spans="1:5" s="8" customFormat="1" x14ac:dyDescent="0.25">
      <c r="A103" s="11">
        <v>27575</v>
      </c>
      <c r="B103" s="32">
        <v>0.39806419337690147</v>
      </c>
      <c r="E103" s="6"/>
    </row>
    <row r="104" spans="1:5" s="8" customFormat="1" x14ac:dyDescent="0.25">
      <c r="A104" s="11">
        <v>27606</v>
      </c>
      <c r="B104" s="32">
        <v>0.40043651500780902</v>
      </c>
      <c r="E104" s="6"/>
    </row>
    <row r="105" spans="1:5" s="8" customFormat="1" x14ac:dyDescent="0.25">
      <c r="A105" s="11">
        <v>27637</v>
      </c>
      <c r="B105" s="32">
        <v>0.40044173348917927</v>
      </c>
      <c r="E105" s="6"/>
    </row>
    <row r="106" spans="1:5" s="8" customFormat="1" x14ac:dyDescent="0.25">
      <c r="A106" s="11">
        <v>27667</v>
      </c>
      <c r="B106" s="32">
        <v>0.40585642975893221</v>
      </c>
      <c r="E106" s="6"/>
    </row>
    <row r="107" spans="1:5" s="8" customFormat="1" x14ac:dyDescent="0.25">
      <c r="A107" s="11">
        <v>27698</v>
      </c>
      <c r="B107" s="32">
        <v>0.40980316721923882</v>
      </c>
      <c r="E107" s="6"/>
    </row>
    <row r="108" spans="1:5" s="8" customFormat="1" x14ac:dyDescent="0.25">
      <c r="A108" s="11">
        <v>27728</v>
      </c>
      <c r="B108" s="32">
        <v>0.41219218799053114</v>
      </c>
      <c r="E108" s="6"/>
    </row>
    <row r="109" spans="1:5" s="8" customFormat="1" x14ac:dyDescent="0.25">
      <c r="A109" s="11">
        <v>27759</v>
      </c>
      <c r="B109" s="32">
        <v>0.41491727896206637</v>
      </c>
      <c r="E109" s="6"/>
    </row>
    <row r="110" spans="1:5" s="8" customFormat="1" x14ac:dyDescent="0.25">
      <c r="A110" s="11">
        <v>27790</v>
      </c>
      <c r="B110" s="32">
        <v>0.42441595875216304</v>
      </c>
      <c r="E110" s="6"/>
    </row>
    <row r="111" spans="1:5" s="8" customFormat="1" x14ac:dyDescent="0.25">
      <c r="A111" s="11">
        <v>27819</v>
      </c>
      <c r="B111" s="32">
        <v>0.43422461633565151</v>
      </c>
      <c r="E111" s="6"/>
    </row>
    <row r="112" spans="1:5" s="8" customFormat="1" x14ac:dyDescent="0.25">
      <c r="A112" s="11">
        <v>27850</v>
      </c>
      <c r="B112" s="32">
        <v>0.44337052678512046</v>
      </c>
      <c r="E112" s="6"/>
    </row>
    <row r="113" spans="1:5" s="8" customFormat="1" x14ac:dyDescent="0.25">
      <c r="A113" s="11">
        <v>27880</v>
      </c>
      <c r="B113" s="32">
        <v>0.45148891825279069</v>
      </c>
      <c r="E113" s="6"/>
    </row>
    <row r="114" spans="1:5" s="8" customFormat="1" x14ac:dyDescent="0.25">
      <c r="A114" s="11">
        <v>27911</v>
      </c>
      <c r="B114" s="32">
        <v>0.45714470836184834</v>
      </c>
      <c r="E114" s="6"/>
    </row>
    <row r="115" spans="1:5" s="8" customFormat="1" x14ac:dyDescent="0.25">
      <c r="A115" s="11">
        <v>27941</v>
      </c>
      <c r="B115" s="32">
        <v>0.4686405009723329</v>
      </c>
      <c r="E115" s="6"/>
    </row>
    <row r="116" spans="1:5" s="8" customFormat="1" x14ac:dyDescent="0.25">
      <c r="A116" s="11">
        <v>27972</v>
      </c>
      <c r="B116" s="32">
        <v>0.48085122553053922</v>
      </c>
      <c r="E116" s="6"/>
    </row>
    <row r="117" spans="1:5" s="8" customFormat="1" x14ac:dyDescent="0.25">
      <c r="A117" s="11">
        <v>28003</v>
      </c>
      <c r="B117" s="32">
        <v>0.48780850489333277</v>
      </c>
      <c r="E117" s="6"/>
    </row>
    <row r="118" spans="1:5" s="8" customFormat="1" x14ac:dyDescent="0.25">
      <c r="A118" s="11">
        <v>28033</v>
      </c>
      <c r="B118" s="32">
        <v>0.49622174055842116</v>
      </c>
      <c r="E118" s="6"/>
    </row>
    <row r="119" spans="1:5" s="8" customFormat="1" x14ac:dyDescent="0.25">
      <c r="A119" s="11">
        <v>28064</v>
      </c>
      <c r="B119" s="32">
        <v>0.50423106576545351</v>
      </c>
      <c r="E119" s="6"/>
    </row>
    <row r="120" spans="1:5" s="8" customFormat="1" x14ac:dyDescent="0.25">
      <c r="A120" s="11">
        <v>28094</v>
      </c>
      <c r="B120" s="32">
        <v>0.51651276167029503</v>
      </c>
      <c r="E120" s="6"/>
    </row>
    <row r="121" spans="1:5" s="8" customFormat="1" x14ac:dyDescent="0.25">
      <c r="A121" s="11">
        <v>28125</v>
      </c>
      <c r="B121" s="32">
        <v>0.52181212950176581</v>
      </c>
      <c r="E121" s="6"/>
    </row>
    <row r="122" spans="1:5" s="8" customFormat="1" x14ac:dyDescent="0.25">
      <c r="A122" s="11">
        <v>28156</v>
      </c>
      <c r="B122" s="32">
        <v>0.53357771759909134</v>
      </c>
      <c r="E122" s="6"/>
    </row>
    <row r="123" spans="1:5" s="8" customFormat="1" x14ac:dyDescent="0.25">
      <c r="A123" s="11">
        <v>28184</v>
      </c>
      <c r="B123" s="32">
        <v>0.55378419931276746</v>
      </c>
      <c r="E123" s="6"/>
    </row>
    <row r="124" spans="1:5" s="8" customFormat="1" x14ac:dyDescent="0.25">
      <c r="A124" s="11">
        <v>28215</v>
      </c>
      <c r="B124" s="32">
        <v>0.57599770896143487</v>
      </c>
      <c r="E124" s="6"/>
    </row>
    <row r="125" spans="1:5" s="8" customFormat="1" x14ac:dyDescent="0.25">
      <c r="A125" s="11">
        <v>28245</v>
      </c>
      <c r="B125" s="32">
        <v>0.61688816343416342</v>
      </c>
      <c r="E125" s="6"/>
    </row>
    <row r="126" spans="1:5" s="8" customFormat="1" x14ac:dyDescent="0.25">
      <c r="A126" s="11">
        <v>28276</v>
      </c>
      <c r="B126" s="32">
        <v>0.6438859768030597</v>
      </c>
      <c r="E126" s="6"/>
    </row>
    <row r="127" spans="1:5" s="8" customFormat="1" x14ac:dyDescent="0.25">
      <c r="A127" s="11">
        <v>28306</v>
      </c>
      <c r="B127" s="32">
        <v>0.66381066052274329</v>
      </c>
      <c r="E127" s="6"/>
    </row>
    <row r="128" spans="1:5" s="8" customFormat="1" x14ac:dyDescent="0.25">
      <c r="A128" s="11">
        <v>28337</v>
      </c>
      <c r="B128" s="32">
        <v>0.67052423680554707</v>
      </c>
      <c r="E128" s="6"/>
    </row>
    <row r="129" spans="1:5" s="8" customFormat="1" x14ac:dyDescent="0.25">
      <c r="A129" s="11">
        <v>28368</v>
      </c>
      <c r="B129" s="32">
        <v>0.66835073931484534</v>
      </c>
      <c r="E129" s="6"/>
    </row>
    <row r="130" spans="1:5" s="8" customFormat="1" x14ac:dyDescent="0.25">
      <c r="A130" s="11">
        <v>28398</v>
      </c>
      <c r="B130" s="32">
        <v>0.66925353659189546</v>
      </c>
      <c r="E130" s="6"/>
    </row>
    <row r="131" spans="1:5" s="8" customFormat="1" x14ac:dyDescent="0.25">
      <c r="A131" s="11">
        <v>28429</v>
      </c>
      <c r="B131" s="32">
        <v>0.66762223931556086</v>
      </c>
      <c r="E131" s="6"/>
    </row>
    <row r="132" spans="1:5" s="8" customFormat="1" x14ac:dyDescent="0.25">
      <c r="A132" s="11">
        <v>28459</v>
      </c>
      <c r="B132" s="32">
        <v>0.66858818021719091</v>
      </c>
      <c r="E132" s="6"/>
    </row>
    <row r="133" spans="1:5" s="8" customFormat="1" x14ac:dyDescent="0.25">
      <c r="A133" s="11">
        <v>28490</v>
      </c>
      <c r="B133" s="32">
        <v>0.67163264224858432</v>
      </c>
      <c r="E133" s="6"/>
    </row>
    <row r="134" spans="1:5" s="8" customFormat="1" x14ac:dyDescent="0.25">
      <c r="A134" s="11">
        <v>28521</v>
      </c>
      <c r="B134" s="32">
        <v>0.67879448608109105</v>
      </c>
      <c r="E134" s="6"/>
    </row>
    <row r="135" spans="1:5" s="8" customFormat="1" x14ac:dyDescent="0.25">
      <c r="A135" s="11">
        <v>28549</v>
      </c>
      <c r="B135" s="32">
        <v>0.6886970763292436</v>
      </c>
      <c r="E135" s="6"/>
    </row>
    <row r="136" spans="1:5" s="8" customFormat="1" x14ac:dyDescent="0.25">
      <c r="A136" s="11">
        <v>28580</v>
      </c>
      <c r="B136" s="32">
        <v>0.7107592500181743</v>
      </c>
      <c r="E136" s="6"/>
    </row>
    <row r="137" spans="1:5" s="8" customFormat="1" x14ac:dyDescent="0.25">
      <c r="A137" s="11">
        <v>28610</v>
      </c>
      <c r="B137" s="32">
        <v>0.72225608632493288</v>
      </c>
      <c r="E137" s="6"/>
    </row>
    <row r="138" spans="1:5" s="8" customFormat="1" x14ac:dyDescent="0.25">
      <c r="A138" s="11">
        <v>28641</v>
      </c>
      <c r="B138" s="32">
        <v>0.73885607556364152</v>
      </c>
      <c r="E138" s="6"/>
    </row>
    <row r="139" spans="1:5" s="8" customFormat="1" x14ac:dyDescent="0.25">
      <c r="A139" s="11">
        <v>28671</v>
      </c>
      <c r="B139" s="32">
        <v>0.75762121272285954</v>
      </c>
      <c r="E139" s="6"/>
    </row>
    <row r="140" spans="1:5" s="8" customFormat="1" x14ac:dyDescent="0.25">
      <c r="A140" s="11">
        <v>28702</v>
      </c>
      <c r="B140" s="32">
        <v>0.75561261924345713</v>
      </c>
      <c r="E140" s="6"/>
    </row>
    <row r="141" spans="1:5" s="8" customFormat="1" x14ac:dyDescent="0.25">
      <c r="A141" s="11">
        <v>28733</v>
      </c>
      <c r="B141" s="32">
        <v>0.75664535670662614</v>
      </c>
      <c r="E141" s="6"/>
    </row>
    <row r="142" spans="1:5" s="8" customFormat="1" x14ac:dyDescent="0.25">
      <c r="A142" s="11">
        <v>28763</v>
      </c>
      <c r="B142" s="32">
        <v>0.75979992869493151</v>
      </c>
      <c r="E142" s="6"/>
    </row>
    <row r="143" spans="1:5" s="8" customFormat="1" x14ac:dyDescent="0.25">
      <c r="A143" s="11">
        <v>28794</v>
      </c>
      <c r="B143" s="32">
        <v>0.77551642903765983</v>
      </c>
      <c r="E143" s="6"/>
    </row>
    <row r="144" spans="1:5" s="8" customFormat="1" x14ac:dyDescent="0.25">
      <c r="A144" s="11">
        <v>28824</v>
      </c>
      <c r="B144" s="32">
        <v>0.78638548203557945</v>
      </c>
      <c r="E144" s="6"/>
    </row>
    <row r="145" spans="1:5" s="8" customFormat="1" x14ac:dyDescent="0.25">
      <c r="A145" s="11">
        <v>28855</v>
      </c>
      <c r="B145" s="32">
        <v>0.79536857586629717</v>
      </c>
      <c r="E145" s="6"/>
    </row>
    <row r="146" spans="1:5" s="8" customFormat="1" x14ac:dyDescent="0.25">
      <c r="A146" s="11">
        <v>28886</v>
      </c>
      <c r="B146" s="32">
        <v>0.82161544976601708</v>
      </c>
      <c r="E146" s="6"/>
    </row>
    <row r="147" spans="1:5" s="8" customFormat="1" x14ac:dyDescent="0.25">
      <c r="A147" s="11">
        <v>28914</v>
      </c>
      <c r="B147" s="32">
        <v>0.83672764996607252</v>
      </c>
      <c r="E147" s="6"/>
    </row>
    <row r="148" spans="1:5" s="8" customFormat="1" x14ac:dyDescent="0.25">
      <c r="A148" s="11">
        <v>28945</v>
      </c>
      <c r="B148" s="32">
        <v>0.87092853317030028</v>
      </c>
      <c r="E148" s="6"/>
    </row>
    <row r="149" spans="1:5" s="8" customFormat="1" x14ac:dyDescent="0.25">
      <c r="A149" s="11">
        <v>28975</v>
      </c>
      <c r="B149" s="32">
        <v>0.88683602993117916</v>
      </c>
      <c r="E149" s="6"/>
    </row>
    <row r="150" spans="1:5" s="8" customFormat="1" x14ac:dyDescent="0.25">
      <c r="A150" s="11">
        <v>29006</v>
      </c>
      <c r="B150" s="32">
        <v>0.90592471293535148</v>
      </c>
      <c r="E150" s="6"/>
    </row>
    <row r="151" spans="1:5" s="8" customFormat="1" x14ac:dyDescent="0.25">
      <c r="A151" s="11">
        <v>29036</v>
      </c>
      <c r="B151" s="32">
        <v>0.92103691313540692</v>
      </c>
      <c r="E151" s="6"/>
    </row>
    <row r="152" spans="1:5" s="8" customFormat="1" x14ac:dyDescent="0.25">
      <c r="A152" s="11">
        <v>29067</v>
      </c>
      <c r="B152" s="32">
        <v>0.93296740524403188</v>
      </c>
      <c r="E152" s="6"/>
    </row>
    <row r="153" spans="1:5" s="8" customFormat="1" x14ac:dyDescent="0.25">
      <c r="A153" s="11">
        <v>29098</v>
      </c>
      <c r="B153" s="32">
        <v>0.94966967671759694</v>
      </c>
      <c r="E153" s="6"/>
    </row>
    <row r="154" spans="1:5" s="8" customFormat="1" x14ac:dyDescent="0.25">
      <c r="A154" s="11">
        <v>29128</v>
      </c>
      <c r="B154" s="32">
        <v>0.97034947469155319</v>
      </c>
      <c r="E154" s="6"/>
    </row>
    <row r="155" spans="1:5" s="8" customFormat="1" x14ac:dyDescent="0.25">
      <c r="A155" s="11">
        <v>29159</v>
      </c>
      <c r="B155" s="32">
        <v>0.98387055992182482</v>
      </c>
      <c r="E155" s="6"/>
    </row>
    <row r="156" spans="1:5" s="8" customFormat="1" x14ac:dyDescent="0.25">
      <c r="A156" s="11">
        <v>29189</v>
      </c>
      <c r="B156" s="32">
        <v>1.0077320659872115</v>
      </c>
      <c r="E156" s="6"/>
    </row>
    <row r="157" spans="1:5" s="8" customFormat="1" x14ac:dyDescent="0.25">
      <c r="A157" s="11">
        <v>29220</v>
      </c>
      <c r="B157" s="32">
        <v>1.0244343374607767</v>
      </c>
      <c r="E157" s="6"/>
    </row>
    <row r="158" spans="1:5" s="8" customFormat="1" x14ac:dyDescent="0.25">
      <c r="A158" s="11">
        <v>29251</v>
      </c>
      <c r="B158" s="32">
        <v>1.0482958435261636</v>
      </c>
      <c r="E158" s="6"/>
    </row>
    <row r="159" spans="1:5" s="8" customFormat="1" x14ac:dyDescent="0.25">
      <c r="A159" s="11">
        <v>29280</v>
      </c>
      <c r="B159" s="32">
        <v>1.059430517225828</v>
      </c>
      <c r="E159" s="6"/>
    </row>
    <row r="160" spans="1:5" s="8" customFormat="1" x14ac:dyDescent="0.25">
      <c r="A160" s="11">
        <v>29311</v>
      </c>
      <c r="B160" s="32">
        <v>1.0817009083214311</v>
      </c>
      <c r="E160" s="6"/>
    </row>
    <row r="161" spans="1:5" s="8" customFormat="1" x14ac:dyDescent="0.25">
      <c r="A161" s="11">
        <v>29341</v>
      </c>
      <c r="B161" s="32">
        <v>1.1230605042693433</v>
      </c>
      <c r="E161" s="6"/>
    </row>
    <row r="162" spans="1:5" s="8" customFormat="1" x14ac:dyDescent="0.25">
      <c r="A162" s="11">
        <v>29372</v>
      </c>
      <c r="B162" s="32">
        <v>1.1620331668385115</v>
      </c>
      <c r="E162" s="6"/>
    </row>
    <row r="163" spans="1:5" s="8" customFormat="1" x14ac:dyDescent="0.25">
      <c r="A163" s="11">
        <v>29402</v>
      </c>
      <c r="B163" s="32">
        <v>1.1763500704777434</v>
      </c>
      <c r="E163" s="6"/>
    </row>
    <row r="164" spans="1:5" s="8" customFormat="1" x14ac:dyDescent="0.25">
      <c r="A164" s="11">
        <v>29433</v>
      </c>
      <c r="B164" s="32">
        <v>1.1882805625863684</v>
      </c>
      <c r="E164" s="6"/>
    </row>
    <row r="165" spans="1:5" s="8" customFormat="1" x14ac:dyDescent="0.25">
      <c r="A165" s="11">
        <v>29464</v>
      </c>
      <c r="B165" s="32">
        <v>1.197824643164386</v>
      </c>
      <c r="E165" s="6"/>
    </row>
    <row r="166" spans="1:5" s="8" customFormat="1" x14ac:dyDescent="0.25">
      <c r="A166" s="11">
        <v>29494</v>
      </c>
      <c r="B166" s="32">
        <v>1.2177091445775188</v>
      </c>
      <c r="E166" s="6"/>
    </row>
    <row r="167" spans="1:5" s="8" customFormat="1" x14ac:dyDescent="0.25">
      <c r="A167" s="11">
        <v>29525</v>
      </c>
      <c r="B167" s="32">
        <v>1.2447518368861992</v>
      </c>
      <c r="E167" s="6"/>
    </row>
    <row r="168" spans="1:5" s="8" customFormat="1" x14ac:dyDescent="0.25">
      <c r="A168" s="11">
        <v>29555</v>
      </c>
      <c r="B168" s="32">
        <v>1.2717940073467424</v>
      </c>
      <c r="E168" s="6"/>
    </row>
    <row r="169" spans="1:5" s="8" customFormat="1" x14ac:dyDescent="0.25">
      <c r="A169" s="11">
        <v>29586</v>
      </c>
      <c r="B169" s="32">
        <v>1.2892920972292681</v>
      </c>
      <c r="E169" s="6"/>
    </row>
    <row r="170" spans="1:5" s="8" customFormat="1" x14ac:dyDescent="0.25">
      <c r="A170" s="11">
        <v>29617</v>
      </c>
      <c r="B170" s="32">
        <v>1.3173685706973914</v>
      </c>
      <c r="E170" s="6"/>
    </row>
    <row r="171" spans="1:5" s="8" customFormat="1" x14ac:dyDescent="0.25">
      <c r="A171" s="11">
        <v>29645</v>
      </c>
      <c r="B171" s="32">
        <v>1.3560234277511123</v>
      </c>
      <c r="E171" s="6"/>
    </row>
    <row r="172" spans="1:5" s="8" customFormat="1" x14ac:dyDescent="0.25">
      <c r="A172" s="11">
        <v>29676</v>
      </c>
      <c r="B172" s="32">
        <v>1.3934060190467707</v>
      </c>
      <c r="E172" s="6"/>
    </row>
    <row r="173" spans="1:5" s="8" customFormat="1" x14ac:dyDescent="0.25">
      <c r="A173" s="11">
        <v>29706</v>
      </c>
      <c r="B173" s="32">
        <v>1.4268116056901752</v>
      </c>
      <c r="E173" s="6"/>
    </row>
    <row r="174" spans="1:5" s="8" customFormat="1" x14ac:dyDescent="0.25">
      <c r="A174" s="11">
        <v>29737</v>
      </c>
      <c r="B174" s="32">
        <v>1.4643528388194886</v>
      </c>
      <c r="E174" s="6"/>
    </row>
    <row r="175" spans="1:5" s="8" customFormat="1" x14ac:dyDescent="0.25">
      <c r="A175" s="11">
        <v>29767</v>
      </c>
      <c r="B175" s="32">
        <v>1.5042006407144448</v>
      </c>
      <c r="E175" s="6"/>
    </row>
    <row r="176" spans="1:5" s="8" customFormat="1" x14ac:dyDescent="0.25">
      <c r="A176" s="11">
        <v>29798</v>
      </c>
      <c r="B176" s="32">
        <v>1.5320386295839485</v>
      </c>
      <c r="E176" s="6"/>
    </row>
    <row r="177" spans="1:5" s="8" customFormat="1" x14ac:dyDescent="0.25">
      <c r="A177" s="11">
        <v>29829</v>
      </c>
      <c r="B177" s="32">
        <v>1.5514456399517049</v>
      </c>
      <c r="E177" s="6"/>
    </row>
    <row r="178" spans="1:5" s="8" customFormat="1" x14ac:dyDescent="0.25">
      <c r="A178" s="11">
        <v>29859</v>
      </c>
      <c r="B178" s="32">
        <v>1.562660156416334</v>
      </c>
      <c r="E178" s="6"/>
    </row>
    <row r="179" spans="1:5" s="8" customFormat="1" x14ac:dyDescent="0.25">
      <c r="A179" s="11">
        <v>29890</v>
      </c>
      <c r="B179" s="32">
        <v>1.5820671667840907</v>
      </c>
      <c r="E179" s="6"/>
    </row>
    <row r="180" spans="1:5" s="8" customFormat="1" x14ac:dyDescent="0.25">
      <c r="A180" s="11">
        <v>29920</v>
      </c>
      <c r="B180" s="32">
        <v>1.6069624540089202</v>
      </c>
      <c r="E180" s="6"/>
    </row>
    <row r="181" spans="1:5" s="8" customFormat="1" x14ac:dyDescent="0.25">
      <c r="A181" s="11">
        <v>29951</v>
      </c>
      <c r="B181" s="32">
        <v>1.6304257899457584</v>
      </c>
      <c r="E181" s="6"/>
    </row>
    <row r="182" spans="1:5" s="8" customFormat="1" x14ac:dyDescent="0.25">
      <c r="A182" s="11">
        <v>29982</v>
      </c>
      <c r="B182" s="32">
        <v>1.660331862982285</v>
      </c>
      <c r="E182" s="6"/>
    </row>
    <row r="183" spans="1:5" s="8" customFormat="1" x14ac:dyDescent="0.25">
      <c r="A183" s="11">
        <v>30010</v>
      </c>
      <c r="B183" s="32">
        <v>1.6964411448236068</v>
      </c>
      <c r="E183" s="6"/>
    </row>
    <row r="184" spans="1:5" s="8" customFormat="1" x14ac:dyDescent="0.25">
      <c r="A184" s="11">
        <v>30041</v>
      </c>
      <c r="B184" s="32">
        <v>1.7354941720058765</v>
      </c>
      <c r="E184" s="6"/>
    </row>
    <row r="185" spans="1:5" s="8" customFormat="1" x14ac:dyDescent="0.25">
      <c r="A185" s="11">
        <v>30071</v>
      </c>
      <c r="B185" s="32">
        <v>1.780273438795702</v>
      </c>
      <c r="E185" s="6"/>
    </row>
    <row r="186" spans="1:5" s="8" customFormat="1" x14ac:dyDescent="0.25">
      <c r="A186" s="11">
        <v>30102</v>
      </c>
      <c r="B186" s="32">
        <v>1.8272794315862055</v>
      </c>
      <c r="E186" s="6"/>
    </row>
    <row r="187" spans="1:5" s="8" customFormat="1" x14ac:dyDescent="0.25">
      <c r="A187" s="11">
        <v>30132</v>
      </c>
      <c r="B187" s="32">
        <v>1.8680816937237772</v>
      </c>
      <c r="E187" s="6"/>
    </row>
    <row r="188" spans="1:5" s="8" customFormat="1" x14ac:dyDescent="0.25">
      <c r="A188" s="11">
        <v>30163</v>
      </c>
      <c r="B188" s="32">
        <v>1.8926586535850227</v>
      </c>
      <c r="E188" s="6"/>
    </row>
    <row r="189" spans="1:5" s="8" customFormat="1" x14ac:dyDescent="0.25">
      <c r="A189" s="11">
        <v>30194</v>
      </c>
      <c r="B189" s="32">
        <v>1.9154065357260019</v>
      </c>
      <c r="E189" s="6"/>
    </row>
    <row r="190" spans="1:5" s="8" customFormat="1" x14ac:dyDescent="0.25">
      <c r="A190" s="11">
        <v>30224</v>
      </c>
      <c r="B190" s="32">
        <v>1.9458688988765955</v>
      </c>
      <c r="E190" s="6"/>
    </row>
    <row r="191" spans="1:5" s="8" customFormat="1" x14ac:dyDescent="0.25">
      <c r="A191" s="11">
        <v>30255</v>
      </c>
      <c r="B191" s="32">
        <v>1.9817402179674346</v>
      </c>
      <c r="E191" s="6"/>
    </row>
    <row r="192" spans="1:5" s="8" customFormat="1" x14ac:dyDescent="0.25">
      <c r="A192" s="11">
        <v>30285</v>
      </c>
      <c r="B192" s="32">
        <v>2.0052828748211002</v>
      </c>
      <c r="E192" s="6"/>
    </row>
    <row r="193" spans="1:5" s="8" customFormat="1" x14ac:dyDescent="0.25">
      <c r="A193" s="11">
        <v>30316</v>
      </c>
      <c r="B193" s="32">
        <v>2.0222241527414222</v>
      </c>
      <c r="E193" s="6"/>
    </row>
    <row r="194" spans="1:5" s="8" customFormat="1" x14ac:dyDescent="0.25">
      <c r="A194" s="11">
        <v>30347</v>
      </c>
      <c r="B194" s="32">
        <v>2.043460762677582</v>
      </c>
      <c r="E194" s="6"/>
    </row>
    <row r="195" spans="1:5" s="8" customFormat="1" x14ac:dyDescent="0.25">
      <c r="A195" s="11">
        <v>30375</v>
      </c>
      <c r="B195" s="32">
        <v>2.0676400742584158</v>
      </c>
      <c r="E195" s="6"/>
    </row>
    <row r="196" spans="1:5" s="8" customFormat="1" x14ac:dyDescent="0.25">
      <c r="A196" s="11">
        <v>30406</v>
      </c>
      <c r="B196" s="32">
        <v>2.1146460670489193</v>
      </c>
      <c r="E196" s="6"/>
    </row>
    <row r="197" spans="1:5" s="8" customFormat="1" x14ac:dyDescent="0.25">
      <c r="A197" s="11">
        <v>30436</v>
      </c>
      <c r="B197" s="32">
        <v>2.1793891561687051</v>
      </c>
      <c r="E197" s="6"/>
    </row>
    <row r="198" spans="1:5" s="8" customFormat="1" x14ac:dyDescent="0.25">
      <c r="A198" s="11">
        <v>30467</v>
      </c>
      <c r="B198" s="32">
        <v>2.2343491582637167</v>
      </c>
      <c r="E198" s="6"/>
    </row>
    <row r="199" spans="1:5" s="8" customFormat="1" x14ac:dyDescent="0.25">
      <c r="A199" s="11">
        <v>30497</v>
      </c>
      <c r="B199" s="32">
        <v>2.250335975941423</v>
      </c>
      <c r="E199" s="6"/>
    </row>
    <row r="200" spans="1:5" s="8" customFormat="1" x14ac:dyDescent="0.25">
      <c r="A200" s="11">
        <v>30528</v>
      </c>
      <c r="B200" s="32">
        <v>2.2678340658239486</v>
      </c>
      <c r="E200" s="6"/>
    </row>
    <row r="201" spans="1:5" s="8" customFormat="1" x14ac:dyDescent="0.25">
      <c r="A201" s="11">
        <v>30559</v>
      </c>
      <c r="B201" s="32">
        <v>2.266243472702302</v>
      </c>
      <c r="E201" s="6"/>
    </row>
    <row r="202" spans="1:5" s="8" customFormat="1" x14ac:dyDescent="0.25">
      <c r="A202" s="11">
        <v>30589</v>
      </c>
      <c r="B202" s="32">
        <v>2.2849345074260627</v>
      </c>
      <c r="E202" s="6"/>
    </row>
    <row r="203" spans="1:5" s="8" customFormat="1" x14ac:dyDescent="0.25">
      <c r="A203" s="11">
        <v>30620</v>
      </c>
      <c r="B203" s="32">
        <v>2.3226349042371681</v>
      </c>
      <c r="E203" s="6"/>
    </row>
    <row r="204" spans="1:5" s="8" customFormat="1" x14ac:dyDescent="0.25">
      <c r="A204" s="11">
        <v>30650</v>
      </c>
      <c r="B204" s="32">
        <v>2.3470527004166217</v>
      </c>
      <c r="E204" s="6"/>
    </row>
    <row r="205" spans="1:5" s="8" customFormat="1" x14ac:dyDescent="0.25">
      <c r="A205" s="11">
        <v>30681</v>
      </c>
      <c r="B205" s="32">
        <v>2.3586653870097996</v>
      </c>
      <c r="E205" s="6"/>
    </row>
    <row r="206" spans="1:5" s="8" customFormat="1" x14ac:dyDescent="0.25">
      <c r="A206" s="11">
        <v>30712</v>
      </c>
      <c r="B206" s="32">
        <v>2.3913549980092079</v>
      </c>
      <c r="E206" s="6"/>
    </row>
    <row r="207" spans="1:5" s="8" customFormat="1" x14ac:dyDescent="0.25">
      <c r="A207" s="11">
        <v>30741</v>
      </c>
      <c r="B207" s="32">
        <v>2.4233286333646209</v>
      </c>
      <c r="E207" s="6"/>
    </row>
    <row r="208" spans="1:5" s="8" customFormat="1" x14ac:dyDescent="0.25">
      <c r="A208" s="11">
        <v>30772</v>
      </c>
      <c r="B208" s="32">
        <v>2.4664374642678348</v>
      </c>
      <c r="E208" s="6"/>
    </row>
    <row r="209" spans="1:5" s="8" customFormat="1" x14ac:dyDescent="0.25">
      <c r="A209" s="11">
        <v>30802</v>
      </c>
      <c r="B209" s="32">
        <v>2.5154322203085342</v>
      </c>
      <c r="E209" s="6"/>
    </row>
    <row r="210" spans="1:5" s="8" customFormat="1" x14ac:dyDescent="0.25">
      <c r="A210" s="11">
        <v>30833</v>
      </c>
      <c r="B210" s="32">
        <v>2.5507467274371693</v>
      </c>
      <c r="E210" s="6"/>
    </row>
    <row r="211" spans="1:5" s="8" customFormat="1" x14ac:dyDescent="0.25">
      <c r="A211" s="11">
        <v>30863</v>
      </c>
      <c r="B211" s="32">
        <v>2.5917081532565329</v>
      </c>
      <c r="E211" s="6"/>
    </row>
    <row r="212" spans="1:5" s="8" customFormat="1" x14ac:dyDescent="0.25">
      <c r="A212" s="11">
        <v>30894</v>
      </c>
      <c r="B212" s="32">
        <v>2.6232841403315339</v>
      </c>
      <c r="E212" s="6"/>
    </row>
    <row r="213" spans="1:5" s="8" customFormat="1" x14ac:dyDescent="0.25">
      <c r="A213" s="11">
        <v>30925</v>
      </c>
      <c r="B213" s="32">
        <v>2.6331465482731358</v>
      </c>
      <c r="E213" s="6"/>
    </row>
    <row r="214" spans="1:5" s="8" customFormat="1" x14ac:dyDescent="0.25">
      <c r="A214" s="11">
        <v>30955</v>
      </c>
      <c r="B214" s="32">
        <v>2.6621774819838748</v>
      </c>
      <c r="E214" s="6"/>
    </row>
    <row r="215" spans="1:5" s="8" customFormat="1" x14ac:dyDescent="0.25">
      <c r="A215" s="11">
        <v>30986</v>
      </c>
      <c r="B215" s="32">
        <v>2.6772896821839303</v>
      </c>
      <c r="E215" s="6"/>
    </row>
    <row r="216" spans="1:5" s="8" customFormat="1" x14ac:dyDescent="0.25">
      <c r="A216" s="11">
        <v>31016</v>
      </c>
      <c r="B216" s="32">
        <v>2.7318520359985299</v>
      </c>
      <c r="E216" s="6"/>
    </row>
    <row r="217" spans="1:5" s="8" customFormat="1" x14ac:dyDescent="0.25">
      <c r="A217" s="11">
        <v>31047</v>
      </c>
      <c r="B217" s="32">
        <v>2.7899139034200076</v>
      </c>
      <c r="E217" s="6"/>
    </row>
    <row r="218" spans="1:5" s="8" customFormat="1" x14ac:dyDescent="0.25">
      <c r="A218" s="11">
        <v>31078</v>
      </c>
      <c r="B218" s="32">
        <v>2.8522705810091864</v>
      </c>
      <c r="E218" s="6"/>
    </row>
    <row r="219" spans="1:5" s="8" customFormat="1" x14ac:dyDescent="0.25">
      <c r="A219" s="11">
        <v>31106</v>
      </c>
      <c r="B219" s="32">
        <v>2.9379319527015477</v>
      </c>
      <c r="E219" s="6"/>
    </row>
    <row r="220" spans="1:5" s="8" customFormat="1" x14ac:dyDescent="0.25">
      <c r="A220" s="11">
        <v>31137</v>
      </c>
      <c r="B220" s="32">
        <v>3.0291609221678102</v>
      </c>
      <c r="E220" s="6"/>
    </row>
    <row r="221" spans="1:5" s="8" customFormat="1" x14ac:dyDescent="0.25">
      <c r="A221" s="11">
        <v>31167</v>
      </c>
      <c r="B221" s="32">
        <v>3.1144241237316233</v>
      </c>
      <c r="E221" s="6"/>
    </row>
    <row r="222" spans="1:5" s="8" customFormat="1" x14ac:dyDescent="0.25">
      <c r="A222" s="11">
        <v>31198</v>
      </c>
      <c r="B222" s="32">
        <v>3.2550454975189962</v>
      </c>
      <c r="E222" s="6"/>
    </row>
    <row r="223" spans="1:5" s="8" customFormat="1" x14ac:dyDescent="0.25">
      <c r="A223" s="11">
        <v>31228</v>
      </c>
      <c r="B223" s="32">
        <v>3.3150956063425325</v>
      </c>
      <c r="E223" s="6"/>
    </row>
    <row r="224" spans="1:5" s="8" customFormat="1" x14ac:dyDescent="0.25">
      <c r="A224" s="11">
        <v>31259</v>
      </c>
      <c r="B224" s="32">
        <v>3.2957684387397403</v>
      </c>
      <c r="E224" s="6"/>
    </row>
    <row r="225" spans="1:5" s="8" customFormat="1" x14ac:dyDescent="0.25">
      <c r="A225" s="11">
        <v>31290</v>
      </c>
      <c r="B225" s="32">
        <v>3.2826444799417436</v>
      </c>
      <c r="E225" s="6"/>
    </row>
    <row r="226" spans="1:5" s="8" customFormat="1" x14ac:dyDescent="0.25">
      <c r="A226" s="11">
        <v>31320</v>
      </c>
      <c r="B226" s="32">
        <v>3.3117552564174466</v>
      </c>
      <c r="E226" s="6"/>
    </row>
    <row r="227" spans="1:5" s="8" customFormat="1" x14ac:dyDescent="0.25">
      <c r="A227" s="11">
        <v>31351</v>
      </c>
      <c r="B227" s="32">
        <v>3.3404678627646014</v>
      </c>
      <c r="E227" s="6"/>
    </row>
    <row r="228" spans="1:5" s="8" customFormat="1" x14ac:dyDescent="0.25">
      <c r="A228" s="11">
        <v>31381</v>
      </c>
      <c r="B228" s="32">
        <v>3.3736349648093862</v>
      </c>
      <c r="E228" s="6"/>
    </row>
    <row r="229" spans="1:5" s="8" customFormat="1" x14ac:dyDescent="0.25">
      <c r="A229" s="11">
        <v>31412</v>
      </c>
      <c r="B229" s="32">
        <v>3.4162663046672241</v>
      </c>
      <c r="E229" s="6"/>
    </row>
    <row r="230" spans="1:5" s="8" customFormat="1" x14ac:dyDescent="0.25">
      <c r="A230" s="11">
        <v>31443</v>
      </c>
      <c r="B230" s="32">
        <v>3.5238797400916044</v>
      </c>
      <c r="E230" s="6"/>
    </row>
    <row r="231" spans="1:5" s="8" customFormat="1" x14ac:dyDescent="0.25">
      <c r="A231" s="11">
        <v>31471</v>
      </c>
      <c r="B231" s="32">
        <v>3.6349133682060351</v>
      </c>
      <c r="E231" s="6"/>
    </row>
    <row r="232" spans="1:5" s="8" customFormat="1" x14ac:dyDescent="0.25">
      <c r="A232" s="11">
        <v>31502</v>
      </c>
      <c r="B232" s="32">
        <v>3.7152456267231155</v>
      </c>
      <c r="E232" s="6"/>
    </row>
    <row r="233" spans="1:5" s="8" customFormat="1" x14ac:dyDescent="0.25">
      <c r="A233" s="11">
        <v>31532</v>
      </c>
      <c r="B233" s="32">
        <v>3.816496167812772</v>
      </c>
      <c r="E233" s="6"/>
    </row>
    <row r="234" spans="1:5" s="8" customFormat="1" x14ac:dyDescent="0.25">
      <c r="A234" s="11">
        <v>31563</v>
      </c>
      <c r="B234" s="32">
        <v>3.7889759844587152</v>
      </c>
      <c r="E234" s="6"/>
    </row>
    <row r="235" spans="1:5" s="8" customFormat="1" x14ac:dyDescent="0.25">
      <c r="A235" s="11">
        <v>31593</v>
      </c>
      <c r="B235" s="32">
        <v>3.7612971592710038</v>
      </c>
      <c r="E235" s="6"/>
    </row>
    <row r="236" spans="1:5" s="8" customFormat="1" x14ac:dyDescent="0.25">
      <c r="A236" s="11">
        <v>31624</v>
      </c>
      <c r="B236" s="32">
        <v>3.7607408691569368</v>
      </c>
      <c r="E236" s="6"/>
    </row>
    <row r="237" spans="1:5" s="8" customFormat="1" x14ac:dyDescent="0.25">
      <c r="A237" s="11">
        <v>31655</v>
      </c>
      <c r="B237" s="32">
        <v>3.8133937806381688</v>
      </c>
      <c r="E237" s="6"/>
    </row>
    <row r="238" spans="1:5" s="8" customFormat="1" x14ac:dyDescent="0.25">
      <c r="A238" s="11">
        <v>31685</v>
      </c>
      <c r="B238" s="32">
        <v>3.8677969707709767</v>
      </c>
      <c r="E238" s="6"/>
    </row>
    <row r="239" spans="1:5" s="8" customFormat="1" x14ac:dyDescent="0.25">
      <c r="A239" s="11">
        <v>31716</v>
      </c>
      <c r="B239" s="32">
        <v>3.9474137754921985</v>
      </c>
      <c r="E239" s="6"/>
    </row>
    <row r="240" spans="1:5" s="8" customFormat="1" x14ac:dyDescent="0.25">
      <c r="A240" s="11">
        <v>31746</v>
      </c>
      <c r="B240" s="32">
        <v>4.032915461654631</v>
      </c>
      <c r="E240" s="6"/>
    </row>
    <row r="241" spans="1:5" s="8" customFormat="1" x14ac:dyDescent="0.25">
      <c r="A241" s="11">
        <v>31777</v>
      </c>
      <c r="B241" s="32">
        <v>4.1318594339786445</v>
      </c>
      <c r="E241" s="6"/>
    </row>
    <row r="242" spans="1:5" s="8" customFormat="1" x14ac:dyDescent="0.25">
      <c r="A242" s="11">
        <v>31808</v>
      </c>
      <c r="B242" s="32">
        <v>4.2669132099921168</v>
      </c>
      <c r="E242" s="6"/>
    </row>
    <row r="243" spans="1:5" s="8" customFormat="1" x14ac:dyDescent="0.25">
      <c r="A243" s="11">
        <v>31836</v>
      </c>
      <c r="B243" s="32">
        <v>4.3536083628439215</v>
      </c>
      <c r="E243" s="6"/>
    </row>
    <row r="244" spans="1:5" s="8" customFormat="1" x14ac:dyDescent="0.25">
      <c r="A244" s="11">
        <v>31867</v>
      </c>
      <c r="B244" s="32">
        <v>4.4715611754071434</v>
      </c>
      <c r="E244" s="6"/>
    </row>
    <row r="245" spans="1:5" s="8" customFormat="1" x14ac:dyDescent="0.25">
      <c r="A245" s="11">
        <v>31897</v>
      </c>
      <c r="B245" s="32">
        <v>4.5723347472995606</v>
      </c>
      <c r="E245" s="6"/>
    </row>
    <row r="246" spans="1:5" s="8" customFormat="1" x14ac:dyDescent="0.25">
      <c r="A246" s="11">
        <v>31928</v>
      </c>
      <c r="B246" s="32">
        <v>4.6501214306042415</v>
      </c>
      <c r="E246" s="6"/>
    </row>
    <row r="247" spans="1:5" s="8" customFormat="1" x14ac:dyDescent="0.25">
      <c r="A247" s="11">
        <v>31958</v>
      </c>
      <c r="B247" s="32">
        <v>4.6945828918786194</v>
      </c>
      <c r="E247" s="6"/>
    </row>
    <row r="248" spans="1:5" s="8" customFormat="1" x14ac:dyDescent="0.25">
      <c r="A248" s="11">
        <v>31989</v>
      </c>
      <c r="B248" s="32">
        <v>4.7631433001207304</v>
      </c>
      <c r="E248" s="6"/>
    </row>
    <row r="249" spans="1:5" s="8" customFormat="1" x14ac:dyDescent="0.25">
      <c r="A249" s="11">
        <v>32020</v>
      </c>
      <c r="B249" s="32">
        <v>4.7770625554795512</v>
      </c>
      <c r="E249" s="6"/>
    </row>
    <row r="250" spans="1:5" s="8" customFormat="1" x14ac:dyDescent="0.25">
      <c r="A250" s="11">
        <v>32050</v>
      </c>
      <c r="B250" s="32">
        <v>4.8352037438178561</v>
      </c>
      <c r="E250" s="6"/>
    </row>
    <row r="251" spans="1:5" s="8" customFormat="1" x14ac:dyDescent="0.25">
      <c r="A251" s="11">
        <v>32081</v>
      </c>
      <c r="B251" s="32">
        <v>4.9262735496023264</v>
      </c>
      <c r="E251" s="6"/>
    </row>
    <row r="252" spans="1:5" s="8" customFormat="1" x14ac:dyDescent="0.25">
      <c r="A252" s="11">
        <v>32111</v>
      </c>
      <c r="B252" s="32">
        <v>5.030228307738037</v>
      </c>
      <c r="E252" s="6"/>
    </row>
    <row r="253" spans="1:5" s="8" customFormat="1" x14ac:dyDescent="0.25">
      <c r="A253" s="11">
        <v>32142</v>
      </c>
      <c r="B253" s="32">
        <v>5.1243999788489729</v>
      </c>
      <c r="E253" s="6"/>
    </row>
    <row r="254" spans="1:5" s="8" customFormat="1" x14ac:dyDescent="0.25">
      <c r="A254" s="11">
        <v>32173</v>
      </c>
      <c r="B254" s="32">
        <v>5.2783832741848258</v>
      </c>
      <c r="E254" s="6"/>
    </row>
    <row r="255" spans="1:5" s="8" customFormat="1" x14ac:dyDescent="0.25">
      <c r="A255" s="11">
        <v>32202</v>
      </c>
      <c r="B255" s="32">
        <v>5.4912237335029799</v>
      </c>
      <c r="E255" s="6"/>
    </row>
    <row r="256" spans="1:5" s="8" customFormat="1" x14ac:dyDescent="0.25">
      <c r="A256" s="11">
        <v>32233</v>
      </c>
      <c r="B256" s="32">
        <v>5.650138493733702</v>
      </c>
      <c r="E256" s="6"/>
    </row>
    <row r="257" spans="1:5" s="8" customFormat="1" x14ac:dyDescent="0.25">
      <c r="A257" s="11">
        <v>32263</v>
      </c>
      <c r="B257" s="32">
        <v>5.8711714469549827</v>
      </c>
      <c r="E257" s="6"/>
    </row>
    <row r="258" spans="1:5" s="8" customFormat="1" x14ac:dyDescent="0.25">
      <c r="A258" s="11">
        <v>32294</v>
      </c>
      <c r="B258" s="32">
        <v>5.9725806298782942</v>
      </c>
      <c r="E258" s="6"/>
    </row>
    <row r="259" spans="1:5" s="8" customFormat="1" x14ac:dyDescent="0.25">
      <c r="A259" s="11">
        <v>32324</v>
      </c>
      <c r="B259" s="32">
        <v>6.1157470570299299</v>
      </c>
      <c r="E259" s="6"/>
    </row>
    <row r="260" spans="1:5" s="8" customFormat="1" x14ac:dyDescent="0.25">
      <c r="A260" s="11">
        <v>32355</v>
      </c>
      <c r="B260" s="32">
        <v>6.2043511303669652</v>
      </c>
      <c r="E260" s="6"/>
    </row>
    <row r="261" spans="1:5" s="8" customFormat="1" x14ac:dyDescent="0.25">
      <c r="A261" s="11">
        <v>32386</v>
      </c>
      <c r="B261" s="32">
        <v>6.1933750985009555</v>
      </c>
      <c r="E261" s="6"/>
    </row>
    <row r="262" spans="1:5" s="8" customFormat="1" x14ac:dyDescent="0.25">
      <c r="A262" s="11">
        <v>32416</v>
      </c>
      <c r="B262" s="32">
        <v>6.2371999050481657</v>
      </c>
      <c r="E262" s="6"/>
    </row>
    <row r="263" spans="1:5" s="8" customFormat="1" x14ac:dyDescent="0.25">
      <c r="A263" s="11">
        <v>32447</v>
      </c>
      <c r="B263" s="32">
        <v>6.3347917688491524</v>
      </c>
      <c r="E263" s="6"/>
    </row>
    <row r="264" spans="1:5" s="8" customFormat="1" x14ac:dyDescent="0.25">
      <c r="A264" s="11">
        <v>32477</v>
      </c>
      <c r="B264" s="32">
        <v>6.4226000237772274</v>
      </c>
      <c r="E264" s="6"/>
    </row>
    <row r="265" spans="1:5" s="8" customFormat="1" x14ac:dyDescent="0.25">
      <c r="A265" s="11">
        <v>32508</v>
      </c>
      <c r="B265" s="32">
        <v>6.5656072872470705</v>
      </c>
      <c r="E265" s="6"/>
    </row>
    <row r="266" spans="1:5" s="8" customFormat="1" x14ac:dyDescent="0.25">
      <c r="A266" s="11">
        <v>32539</v>
      </c>
      <c r="B266" s="32">
        <v>6.7516174464483125</v>
      </c>
      <c r="E266" s="6"/>
    </row>
    <row r="267" spans="1:5" s="8" customFormat="1" x14ac:dyDescent="0.25">
      <c r="A267" s="11">
        <v>32567</v>
      </c>
      <c r="B267" s="32">
        <v>6.9760565024599446</v>
      </c>
      <c r="E267" s="6"/>
    </row>
    <row r="268" spans="1:5" s="8" customFormat="1" x14ac:dyDescent="0.25">
      <c r="A268" s="11">
        <v>32598</v>
      </c>
      <c r="B268" s="32">
        <v>7.14928973187431</v>
      </c>
      <c r="E268" s="6"/>
    </row>
    <row r="269" spans="1:5" s="8" customFormat="1" x14ac:dyDescent="0.25">
      <c r="A269" s="11">
        <v>32628</v>
      </c>
      <c r="B269" s="32">
        <v>7.3303893001061633</v>
      </c>
      <c r="E269" s="6"/>
    </row>
    <row r="270" spans="1:5" s="8" customFormat="1" x14ac:dyDescent="0.25">
      <c r="A270" s="11">
        <v>32659</v>
      </c>
      <c r="B270" s="32">
        <v>7.4588187358682632</v>
      </c>
      <c r="E270" s="6"/>
    </row>
    <row r="271" spans="1:5" s="8" customFormat="1" x14ac:dyDescent="0.25">
      <c r="A271" s="11">
        <v>32689</v>
      </c>
      <c r="B271" s="32">
        <v>7.5615377576155023</v>
      </c>
      <c r="E271" s="6"/>
    </row>
    <row r="272" spans="1:5" s="8" customFormat="1" x14ac:dyDescent="0.25">
      <c r="A272" s="11">
        <v>32720</v>
      </c>
      <c r="B272" s="32">
        <v>7.678714060150833</v>
      </c>
      <c r="E272" s="6"/>
    </row>
    <row r="273" spans="1:5" s="8" customFormat="1" x14ac:dyDescent="0.25">
      <c r="A273" s="11">
        <v>32751</v>
      </c>
      <c r="B273" s="32">
        <v>7.7847421209349372</v>
      </c>
      <c r="E273" s="6"/>
    </row>
    <row r="274" spans="1:5" s="8" customFormat="1" x14ac:dyDescent="0.25">
      <c r="A274" s="11">
        <v>32781</v>
      </c>
      <c r="B274" s="32">
        <v>7.8932980140947819</v>
      </c>
      <c r="E274" s="6"/>
    </row>
    <row r="275" spans="1:5" s="8" customFormat="1" x14ac:dyDescent="0.25">
      <c r="A275" s="11">
        <v>32812</v>
      </c>
      <c r="B275" s="32">
        <v>8.0200011762196084</v>
      </c>
      <c r="E275" s="6"/>
    </row>
    <row r="276" spans="1:5" s="8" customFormat="1" x14ac:dyDescent="0.25">
      <c r="A276" s="11">
        <v>32842</v>
      </c>
      <c r="B276" s="32">
        <v>8.162888414617937</v>
      </c>
      <c r="E276" s="6"/>
    </row>
    <row r="277" spans="1:5" s="8" customFormat="1" x14ac:dyDescent="0.25">
      <c r="A277" s="11">
        <v>32873</v>
      </c>
      <c r="B277" s="32">
        <v>8.2807347701612048</v>
      </c>
      <c r="E277" s="6"/>
    </row>
    <row r="278" spans="1:5" s="8" customFormat="1" x14ac:dyDescent="0.25">
      <c r="A278" s="11">
        <v>32904</v>
      </c>
      <c r="B278" s="32">
        <v>8.5541988494054841</v>
      </c>
      <c r="E278" s="6"/>
    </row>
    <row r="279" spans="1:5" s="8" customFormat="1" x14ac:dyDescent="0.25">
      <c r="A279" s="11">
        <v>32932</v>
      </c>
      <c r="B279" s="32">
        <v>8.8680873727361291</v>
      </c>
      <c r="E279" s="6"/>
    </row>
    <row r="280" spans="1:5" s="8" customFormat="1" x14ac:dyDescent="0.25">
      <c r="A280" s="11">
        <v>32963</v>
      </c>
      <c r="B280" s="32">
        <v>9.1252160397471691</v>
      </c>
      <c r="E280" s="6"/>
    </row>
    <row r="281" spans="1:5" s="8" customFormat="1" x14ac:dyDescent="0.25">
      <c r="A281" s="11">
        <v>32993</v>
      </c>
      <c r="B281" s="33">
        <v>9.3819444492371122</v>
      </c>
      <c r="E281" s="6"/>
    </row>
    <row r="282" spans="1:5" s="8" customFormat="1" x14ac:dyDescent="0.25">
      <c r="A282" s="11">
        <v>33024</v>
      </c>
      <c r="B282" s="33">
        <v>9.5653020543578648</v>
      </c>
      <c r="E282" s="6"/>
    </row>
    <row r="283" spans="1:5" s="8" customFormat="1" x14ac:dyDescent="0.25">
      <c r="A283" s="11">
        <v>33054</v>
      </c>
      <c r="B283" s="33">
        <v>9.7523496476555085</v>
      </c>
      <c r="E283" s="6"/>
    </row>
    <row r="284" spans="1:5" s="8" customFormat="1" x14ac:dyDescent="0.25">
      <c r="A284" s="11">
        <v>33085</v>
      </c>
      <c r="B284" s="33">
        <v>9.8846402377834437</v>
      </c>
      <c r="E284" s="6"/>
    </row>
    <row r="285" spans="1:5" s="8" customFormat="1" x14ac:dyDescent="0.25">
      <c r="A285" s="11">
        <v>33116</v>
      </c>
      <c r="B285" s="33">
        <v>10.041485870150868</v>
      </c>
      <c r="E285" s="6"/>
    </row>
    <row r="286" spans="1:5" s="8" customFormat="1" x14ac:dyDescent="0.25">
      <c r="A286" s="11">
        <v>33146</v>
      </c>
      <c r="B286" s="33">
        <v>10.280402037179799</v>
      </c>
      <c r="E286" s="6"/>
    </row>
    <row r="287" spans="1:5" s="8" customFormat="1" x14ac:dyDescent="0.25">
      <c r="A287" s="11">
        <v>33177</v>
      </c>
      <c r="B287" s="33">
        <v>10.478460104320495</v>
      </c>
      <c r="E287" s="6"/>
    </row>
    <row r="288" spans="1:5" s="8" customFormat="1" x14ac:dyDescent="0.25">
      <c r="A288" s="11">
        <v>33207</v>
      </c>
      <c r="B288" s="33">
        <v>10.691376231618518</v>
      </c>
      <c r="E288" s="6"/>
    </row>
    <row r="289" spans="1:5" s="8" customFormat="1" x14ac:dyDescent="0.25">
      <c r="A289" s="11">
        <v>33238</v>
      </c>
      <c r="B289" s="33">
        <v>10.961018816955374</v>
      </c>
      <c r="E289" s="6"/>
    </row>
    <row r="290" spans="1:5" s="8" customFormat="1" x14ac:dyDescent="0.25">
      <c r="A290" s="11">
        <v>33269</v>
      </c>
      <c r="B290" s="33">
        <v>11.290264287262339</v>
      </c>
      <c r="E290" s="6"/>
    </row>
    <row r="291" spans="1:5" s="8" customFormat="1" x14ac:dyDescent="0.25">
      <c r="A291" s="11">
        <v>33297</v>
      </c>
      <c r="B291" s="33">
        <v>11.675567206296474</v>
      </c>
      <c r="E291" s="6"/>
    </row>
    <row r="292" spans="1:5" s="8" customFormat="1" x14ac:dyDescent="0.25">
      <c r="A292" s="11">
        <v>33328</v>
      </c>
      <c r="B292" s="33">
        <v>11.970914465318684</v>
      </c>
      <c r="E292" s="6"/>
    </row>
    <row r="293" spans="1:5" s="8" customFormat="1" x14ac:dyDescent="0.25">
      <c r="A293" s="11">
        <v>33358</v>
      </c>
      <c r="B293" s="33">
        <v>12.306134574946428</v>
      </c>
      <c r="E293" s="6"/>
    </row>
    <row r="294" spans="1:5" s="8" customFormat="1" x14ac:dyDescent="0.25">
      <c r="A294" s="11">
        <v>33389</v>
      </c>
      <c r="B294" s="33">
        <v>12.577425678548142</v>
      </c>
      <c r="E294" s="6"/>
    </row>
    <row r="295" spans="1:5" s="8" customFormat="1" x14ac:dyDescent="0.25">
      <c r="A295" s="11">
        <v>33419</v>
      </c>
      <c r="B295" s="33">
        <v>12.776468473123401</v>
      </c>
      <c r="E295" s="6"/>
    </row>
    <row r="296" spans="1:5" s="8" customFormat="1" x14ac:dyDescent="0.25">
      <c r="A296" s="11">
        <v>33450</v>
      </c>
      <c r="B296" s="33">
        <v>13.008674194958349</v>
      </c>
      <c r="E296" s="6"/>
    </row>
    <row r="297" spans="1:5" s="8" customFormat="1" x14ac:dyDescent="0.25">
      <c r="A297" s="11">
        <v>33481</v>
      </c>
      <c r="B297" s="33">
        <v>13.174455954824159</v>
      </c>
      <c r="E297" s="6"/>
    </row>
    <row r="298" spans="1:5" s="8" customFormat="1" x14ac:dyDescent="0.25">
      <c r="A298" s="11">
        <v>33511</v>
      </c>
      <c r="B298" s="33">
        <v>13.365954912730611</v>
      </c>
      <c r="E298" s="6"/>
    </row>
    <row r="299" spans="1:5" s="8" customFormat="1" x14ac:dyDescent="0.25">
      <c r="A299" s="11">
        <v>33542</v>
      </c>
      <c r="B299" s="33">
        <v>13.543502260693748</v>
      </c>
      <c r="E299" s="6"/>
    </row>
    <row r="300" spans="1:5" s="8" customFormat="1" x14ac:dyDescent="0.25">
      <c r="A300" s="11">
        <v>33572</v>
      </c>
      <c r="B300" s="33">
        <v>13.708837318554266</v>
      </c>
      <c r="E300" s="6"/>
    </row>
    <row r="301" spans="1:5" s="8" customFormat="1" x14ac:dyDescent="0.25">
      <c r="A301" s="11">
        <v>33603</v>
      </c>
      <c r="B301" s="33">
        <v>13.901176973809463</v>
      </c>
      <c r="E301" s="6"/>
    </row>
    <row r="302" spans="1:5" s="8" customFormat="1" x14ac:dyDescent="0.25">
      <c r="A302" s="11">
        <v>33634</v>
      </c>
      <c r="B302" s="33">
        <v>14.387596318962041</v>
      </c>
      <c r="E302" s="6"/>
    </row>
    <row r="303" spans="1:5" s="8" customFormat="1" x14ac:dyDescent="0.25">
      <c r="A303" s="11">
        <v>33663</v>
      </c>
      <c r="B303" s="33">
        <v>14.868907814549434</v>
      </c>
      <c r="E303" s="6"/>
    </row>
    <row r="304" spans="1:5" s="8" customFormat="1" x14ac:dyDescent="0.25">
      <c r="A304" s="11">
        <v>33694</v>
      </c>
      <c r="B304" s="33">
        <v>15.213273834626646</v>
      </c>
      <c r="E304" s="6"/>
    </row>
    <row r="305" spans="1:5" s="8" customFormat="1" x14ac:dyDescent="0.25">
      <c r="A305" s="11">
        <v>33724</v>
      </c>
      <c r="B305" s="33">
        <v>15.647490623240243</v>
      </c>
      <c r="E305" s="6"/>
    </row>
    <row r="306" spans="1:5" s="8" customFormat="1" x14ac:dyDescent="0.25">
      <c r="A306" s="11">
        <v>33755</v>
      </c>
      <c r="B306" s="33">
        <v>16.012026073813402</v>
      </c>
      <c r="E306" s="6"/>
    </row>
    <row r="307" spans="1:5" s="8" customFormat="1" x14ac:dyDescent="0.25">
      <c r="A307" s="11">
        <v>33785</v>
      </c>
      <c r="B307" s="33">
        <v>16.371414536211102</v>
      </c>
      <c r="E307" s="6"/>
    </row>
    <row r="308" spans="1:5" s="8" customFormat="1" x14ac:dyDescent="0.25">
      <c r="A308" s="11">
        <v>33816</v>
      </c>
      <c r="B308" s="33">
        <v>16.698775612895275</v>
      </c>
      <c r="E308" s="6"/>
    </row>
    <row r="309" spans="1:5" s="8" customFormat="1" x14ac:dyDescent="0.25">
      <c r="A309" s="11">
        <v>33847</v>
      </c>
      <c r="B309" s="33">
        <v>16.824579108831873</v>
      </c>
      <c r="E309" s="6"/>
    </row>
    <row r="310" spans="1:5" s="8" customFormat="1" x14ac:dyDescent="0.25">
      <c r="A310" s="11">
        <v>33877</v>
      </c>
      <c r="B310" s="33">
        <v>16.964236107262028</v>
      </c>
      <c r="E310" s="6"/>
    </row>
    <row r="311" spans="1:5" s="8" customFormat="1" x14ac:dyDescent="0.25">
      <c r="A311" s="11">
        <v>33908</v>
      </c>
      <c r="B311" s="33">
        <v>17.108436837421245</v>
      </c>
      <c r="E311" s="6"/>
    </row>
    <row r="312" spans="1:5" s="8" customFormat="1" x14ac:dyDescent="0.25">
      <c r="A312" s="11">
        <v>33938</v>
      </c>
      <c r="B312" s="33">
        <v>17.233038517098279</v>
      </c>
      <c r="E312" s="6"/>
    </row>
    <row r="313" spans="1:5" s="8" customFormat="1" x14ac:dyDescent="0.25">
      <c r="A313" s="11">
        <v>33969</v>
      </c>
      <c r="B313" s="33">
        <v>17.395071319947714</v>
      </c>
      <c r="E313" s="6"/>
    </row>
    <row r="314" spans="1:5" s="8" customFormat="1" x14ac:dyDescent="0.25">
      <c r="A314" s="11">
        <v>34000</v>
      </c>
      <c r="B314" s="33">
        <v>17.958754978419812</v>
      </c>
      <c r="E314" s="6"/>
    </row>
    <row r="315" spans="1:5" s="8" customFormat="1" x14ac:dyDescent="0.25">
      <c r="A315" s="11">
        <v>34028</v>
      </c>
      <c r="B315" s="33">
        <v>18.543790053418213</v>
      </c>
      <c r="E315" s="6"/>
    </row>
    <row r="316" spans="1:5" s="8" customFormat="1" x14ac:dyDescent="0.25">
      <c r="A316" s="11">
        <v>34059</v>
      </c>
      <c r="B316" s="33">
        <v>18.892187350353932</v>
      </c>
      <c r="E316" s="6"/>
    </row>
    <row r="317" spans="1:5" s="8" customFormat="1" x14ac:dyDescent="0.25">
      <c r="A317" s="11">
        <v>34089</v>
      </c>
      <c r="B317" s="33">
        <v>19.259244371125188</v>
      </c>
      <c r="E317" s="6"/>
    </row>
    <row r="318" spans="1:5" s="8" customFormat="1" x14ac:dyDescent="0.25">
      <c r="A318" s="11">
        <v>34120</v>
      </c>
      <c r="B318" s="33">
        <v>19.568963849689155</v>
      </c>
      <c r="E318" s="6"/>
    </row>
    <row r="319" spans="1:5" s="8" customFormat="1" x14ac:dyDescent="0.25">
      <c r="A319" s="11">
        <v>34150</v>
      </c>
      <c r="B319" s="33">
        <v>19.872084558560463</v>
      </c>
      <c r="E319" s="6"/>
    </row>
    <row r="320" spans="1:5" s="8" customFormat="1" x14ac:dyDescent="0.25">
      <c r="A320" s="11">
        <v>34181</v>
      </c>
      <c r="B320" s="33">
        <v>20.116850643205421</v>
      </c>
      <c r="E320" s="6"/>
    </row>
    <row r="321" spans="1:5" s="8" customFormat="1" x14ac:dyDescent="0.25">
      <c r="A321" s="11">
        <v>34212</v>
      </c>
      <c r="B321" s="33">
        <v>20.370138507927972</v>
      </c>
      <c r="E321" s="6"/>
    </row>
    <row r="322" spans="1:5" s="8" customFormat="1" x14ac:dyDescent="0.25">
      <c r="A322" s="11">
        <v>34242</v>
      </c>
      <c r="B322" s="33">
        <v>20.599737598318487</v>
      </c>
      <c r="E322" s="6"/>
    </row>
    <row r="323" spans="1:5" s="8" customFormat="1" x14ac:dyDescent="0.25">
      <c r="A323" s="11">
        <v>34273</v>
      </c>
      <c r="B323" s="33">
        <v>20.819948118875821</v>
      </c>
      <c r="E323" s="6"/>
    </row>
    <row r="324" spans="1:5" s="8" customFormat="1" x14ac:dyDescent="0.25">
      <c r="A324" s="11">
        <v>34303</v>
      </c>
      <c r="B324" s="33">
        <v>21.088573622193621</v>
      </c>
      <c r="E324" s="6"/>
    </row>
    <row r="325" spans="1:5" s="8" customFormat="1" x14ac:dyDescent="0.25">
      <c r="A325" s="11">
        <v>34334</v>
      </c>
      <c r="B325" s="33">
        <v>21.327738710783908</v>
      </c>
      <c r="E325" s="6"/>
    </row>
    <row r="326" spans="1:5" s="8" customFormat="1" x14ac:dyDescent="0.25">
      <c r="A326" s="11">
        <v>34365</v>
      </c>
      <c r="B326" s="33">
        <v>22.000346165352454</v>
      </c>
      <c r="E326" s="6"/>
    </row>
    <row r="327" spans="1:5" s="8" customFormat="1" x14ac:dyDescent="0.25">
      <c r="A327" s="11">
        <v>34393</v>
      </c>
      <c r="B327" s="33">
        <v>22.811290342564483</v>
      </c>
      <c r="E327" s="6"/>
    </row>
    <row r="328" spans="1:5" s="8" customFormat="1" x14ac:dyDescent="0.25">
      <c r="A328" s="11">
        <v>34424</v>
      </c>
      <c r="B328" s="33">
        <v>23.316527009689981</v>
      </c>
      <c r="E328" s="6"/>
    </row>
    <row r="329" spans="1:5" s="8" customFormat="1" x14ac:dyDescent="0.25">
      <c r="A329" s="11">
        <v>34454</v>
      </c>
      <c r="B329" s="33">
        <v>23.87024441244121</v>
      </c>
      <c r="E329" s="6"/>
    </row>
    <row r="330" spans="1:5" s="8" customFormat="1" x14ac:dyDescent="0.25">
      <c r="A330" s="11">
        <v>34485</v>
      </c>
      <c r="B330" s="33">
        <v>24.239933635215611</v>
      </c>
      <c r="E330" s="6"/>
    </row>
    <row r="331" spans="1:5" s="8" customFormat="1" x14ac:dyDescent="0.25">
      <c r="A331" s="11">
        <v>34515</v>
      </c>
      <c r="B331" s="33">
        <v>24.45975016042949</v>
      </c>
      <c r="E331" s="6"/>
    </row>
    <row r="332" spans="1:5" s="8" customFormat="1" x14ac:dyDescent="0.25">
      <c r="A332" s="11">
        <v>34546</v>
      </c>
      <c r="B332" s="33">
        <v>24.683335472888952</v>
      </c>
      <c r="E332" s="6"/>
    </row>
    <row r="333" spans="1:5" s="8" customFormat="1" x14ac:dyDescent="0.25">
      <c r="A333" s="11">
        <v>34577</v>
      </c>
      <c r="B333" s="33">
        <v>24.924838441133105</v>
      </c>
      <c r="E333" s="6"/>
    </row>
    <row r="334" spans="1:5" s="8" customFormat="1" x14ac:dyDescent="0.25">
      <c r="A334" s="11">
        <v>34607</v>
      </c>
      <c r="B334" s="33">
        <v>25.196995812642278</v>
      </c>
      <c r="E334" s="6"/>
    </row>
    <row r="335" spans="1:5" s="8" customFormat="1" x14ac:dyDescent="0.25">
      <c r="A335" s="11">
        <v>34638</v>
      </c>
      <c r="B335" s="33">
        <v>25.478529229629345</v>
      </c>
      <c r="E335" s="6"/>
    </row>
    <row r="336" spans="1:5" s="8" customFormat="1" x14ac:dyDescent="0.25">
      <c r="A336" s="11">
        <v>34668</v>
      </c>
      <c r="B336" s="33">
        <v>25.762714678848766</v>
      </c>
      <c r="E336" s="6"/>
    </row>
    <row r="337" spans="1:5" s="8" customFormat="1" x14ac:dyDescent="0.25">
      <c r="A337" s="11">
        <v>34699</v>
      </c>
      <c r="B337" s="33">
        <v>26.146921194947016</v>
      </c>
      <c r="E337" s="6"/>
    </row>
    <row r="338" spans="1:5" s="8" customFormat="1" x14ac:dyDescent="0.25">
      <c r="A338" s="11">
        <v>34730</v>
      </c>
      <c r="B338" s="31">
        <v>26.63</v>
      </c>
      <c r="E338" s="6"/>
    </row>
    <row r="339" spans="1:5" x14ac:dyDescent="0.25">
      <c r="A339" s="11">
        <v>34758</v>
      </c>
      <c r="B339" s="31">
        <v>27.57</v>
      </c>
      <c r="E339" s="6"/>
    </row>
    <row r="340" spans="1:5" x14ac:dyDescent="0.25">
      <c r="A340" s="11">
        <v>34789</v>
      </c>
      <c r="B340" s="31">
        <v>28.29</v>
      </c>
      <c r="E340" s="6"/>
    </row>
    <row r="341" spans="1:5" x14ac:dyDescent="0.25">
      <c r="A341" s="11">
        <v>34819</v>
      </c>
      <c r="B341" s="31">
        <v>28.92</v>
      </c>
      <c r="E341" s="6"/>
    </row>
    <row r="342" spans="1:5" x14ac:dyDescent="0.25">
      <c r="A342" s="11">
        <v>34850</v>
      </c>
      <c r="B342" s="31">
        <v>29.4</v>
      </c>
      <c r="E342" s="6"/>
    </row>
    <row r="343" spans="1:5" x14ac:dyDescent="0.25">
      <c r="A343" s="11">
        <v>34880</v>
      </c>
      <c r="B343" s="31">
        <v>29.76</v>
      </c>
      <c r="E343" s="6"/>
    </row>
    <row r="344" spans="1:5" x14ac:dyDescent="0.25">
      <c r="A344" s="11">
        <v>34911</v>
      </c>
      <c r="B344" s="31">
        <v>29.99</v>
      </c>
      <c r="E344" s="6"/>
    </row>
    <row r="345" spans="1:5" x14ac:dyDescent="0.25">
      <c r="A345" s="11">
        <v>34942</v>
      </c>
      <c r="B345" s="31">
        <v>30.18</v>
      </c>
      <c r="E345" s="6"/>
    </row>
    <row r="346" spans="1:5" x14ac:dyDescent="0.25">
      <c r="A346" s="11">
        <v>34972</v>
      </c>
      <c r="B346" s="31">
        <v>30.44</v>
      </c>
      <c r="E346" s="6"/>
    </row>
    <row r="347" spans="1:5" x14ac:dyDescent="0.25">
      <c r="A347" s="11">
        <v>35003</v>
      </c>
      <c r="B347" s="31">
        <v>30.71</v>
      </c>
      <c r="E347" s="6"/>
    </row>
    <row r="348" spans="1:5" x14ac:dyDescent="0.25">
      <c r="A348" s="11">
        <v>35033</v>
      </c>
      <c r="B348" s="31">
        <v>30.95</v>
      </c>
      <c r="E348" s="6"/>
    </row>
    <row r="349" spans="1:5" x14ac:dyDescent="0.25">
      <c r="A349" s="11">
        <v>35064</v>
      </c>
      <c r="B349" s="31">
        <v>31.24</v>
      </c>
      <c r="E349" s="6"/>
    </row>
    <row r="350" spans="1:5" x14ac:dyDescent="0.25">
      <c r="A350" s="11">
        <v>35095</v>
      </c>
      <c r="B350" s="31">
        <v>32.020000000000003</v>
      </c>
    </row>
    <row r="351" spans="1:5" x14ac:dyDescent="0.25">
      <c r="A351" s="11">
        <v>35124</v>
      </c>
      <c r="B351" s="31">
        <v>33.31</v>
      </c>
    </row>
    <row r="352" spans="1:5" x14ac:dyDescent="0.25">
      <c r="A352" s="11">
        <v>35155</v>
      </c>
      <c r="B352" s="31">
        <v>34.01</v>
      </c>
    </row>
    <row r="353" spans="1:2" x14ac:dyDescent="0.25">
      <c r="A353" s="11">
        <v>35185</v>
      </c>
      <c r="B353" s="31">
        <v>34.68</v>
      </c>
    </row>
    <row r="354" spans="1:2" x14ac:dyDescent="0.25">
      <c r="A354" s="11">
        <v>35216</v>
      </c>
      <c r="B354" s="31">
        <v>35.22</v>
      </c>
    </row>
    <row r="355" spans="1:2" x14ac:dyDescent="0.25">
      <c r="A355" s="11">
        <v>35246</v>
      </c>
      <c r="B355" s="31">
        <v>35.619999999999997</v>
      </c>
    </row>
    <row r="356" spans="1:2" x14ac:dyDescent="0.25">
      <c r="A356" s="11">
        <v>35277</v>
      </c>
      <c r="B356" s="31">
        <v>36.159999999999997</v>
      </c>
    </row>
    <row r="357" spans="1:2" x14ac:dyDescent="0.25">
      <c r="A357" s="11">
        <v>35308</v>
      </c>
      <c r="B357" s="31">
        <v>36.56</v>
      </c>
    </row>
    <row r="358" spans="1:2" x14ac:dyDescent="0.25">
      <c r="A358" s="11">
        <v>35338</v>
      </c>
      <c r="B358" s="31">
        <v>37</v>
      </c>
    </row>
    <row r="359" spans="1:2" x14ac:dyDescent="0.25">
      <c r="A359" s="11">
        <v>35369</v>
      </c>
      <c r="B359" s="31">
        <v>37.42</v>
      </c>
    </row>
    <row r="360" spans="1:2" x14ac:dyDescent="0.25">
      <c r="A360" s="11">
        <v>35399</v>
      </c>
      <c r="B360" s="31">
        <v>37.72</v>
      </c>
    </row>
    <row r="361" spans="1:2" x14ac:dyDescent="0.25">
      <c r="A361" s="11">
        <v>35430</v>
      </c>
      <c r="B361" s="31">
        <v>38</v>
      </c>
    </row>
    <row r="362" spans="1:2" x14ac:dyDescent="0.25">
      <c r="A362" s="11">
        <v>35461</v>
      </c>
      <c r="B362" s="31">
        <v>38.630000000000003</v>
      </c>
    </row>
    <row r="363" spans="1:2" x14ac:dyDescent="0.25">
      <c r="A363" s="11">
        <v>35489</v>
      </c>
      <c r="B363" s="31">
        <v>39.83</v>
      </c>
    </row>
    <row r="364" spans="1:2" x14ac:dyDescent="0.25">
      <c r="A364" s="11">
        <v>35520</v>
      </c>
      <c r="B364" s="31">
        <v>40.450000000000003</v>
      </c>
    </row>
    <row r="365" spans="1:2" x14ac:dyDescent="0.25">
      <c r="A365" s="11">
        <v>35550</v>
      </c>
      <c r="B365" s="31">
        <v>41.11</v>
      </c>
    </row>
    <row r="366" spans="1:2" x14ac:dyDescent="0.25">
      <c r="A366" s="11">
        <v>35581</v>
      </c>
      <c r="B366" s="31">
        <v>41.77</v>
      </c>
    </row>
    <row r="367" spans="1:2" x14ac:dyDescent="0.25">
      <c r="A367" s="11">
        <v>35611</v>
      </c>
      <c r="B367" s="31">
        <v>42.28</v>
      </c>
    </row>
    <row r="368" spans="1:2" x14ac:dyDescent="0.25">
      <c r="A368" s="11">
        <v>35642</v>
      </c>
      <c r="B368" s="31">
        <v>42.63</v>
      </c>
    </row>
    <row r="369" spans="1:2" x14ac:dyDescent="0.25">
      <c r="A369" s="11">
        <v>35673</v>
      </c>
      <c r="B369" s="31">
        <v>43.12</v>
      </c>
    </row>
    <row r="370" spans="1:2" x14ac:dyDescent="0.25">
      <c r="A370" s="11">
        <v>35703</v>
      </c>
      <c r="B370" s="31">
        <v>43.66</v>
      </c>
    </row>
    <row r="371" spans="1:2" x14ac:dyDescent="0.25">
      <c r="A371" s="11">
        <v>35734</v>
      </c>
      <c r="B371" s="31">
        <v>44.08</v>
      </c>
    </row>
    <row r="372" spans="1:2" x14ac:dyDescent="0.25">
      <c r="A372" s="11">
        <v>35764</v>
      </c>
      <c r="B372" s="31">
        <v>44.44</v>
      </c>
    </row>
    <row r="373" spans="1:2" x14ac:dyDescent="0.25">
      <c r="A373" s="11">
        <v>35795</v>
      </c>
      <c r="B373" s="31">
        <v>44.72</v>
      </c>
    </row>
    <row r="374" spans="1:2" x14ac:dyDescent="0.25">
      <c r="A374" s="11">
        <v>35826</v>
      </c>
      <c r="B374" s="31">
        <v>45.52</v>
      </c>
    </row>
    <row r="375" spans="1:2" x14ac:dyDescent="0.25">
      <c r="A375" s="11">
        <v>35854</v>
      </c>
      <c r="B375" s="31">
        <v>47.01</v>
      </c>
    </row>
    <row r="376" spans="1:2" x14ac:dyDescent="0.25">
      <c r="A376" s="11">
        <v>35885</v>
      </c>
      <c r="B376" s="31">
        <v>48.24</v>
      </c>
    </row>
    <row r="377" spans="1:2" x14ac:dyDescent="0.25">
      <c r="A377" s="11">
        <v>35915</v>
      </c>
      <c r="B377" s="31">
        <v>49.64</v>
      </c>
    </row>
    <row r="378" spans="1:2" x14ac:dyDescent="0.25">
      <c r="A378" s="11">
        <v>35946</v>
      </c>
      <c r="B378" s="31">
        <v>50.41</v>
      </c>
    </row>
    <row r="379" spans="1:2" x14ac:dyDescent="0.25">
      <c r="A379" s="11">
        <v>35976</v>
      </c>
      <c r="B379" s="31">
        <v>51.03</v>
      </c>
    </row>
    <row r="380" spans="1:2" x14ac:dyDescent="0.25">
      <c r="A380" s="11">
        <v>36007</v>
      </c>
      <c r="B380" s="31">
        <v>51.27</v>
      </c>
    </row>
    <row r="381" spans="1:2" x14ac:dyDescent="0.25">
      <c r="A381" s="11">
        <v>36038</v>
      </c>
      <c r="B381" s="31">
        <v>51.29</v>
      </c>
    </row>
    <row r="382" spans="1:2" x14ac:dyDescent="0.25">
      <c r="A382" s="11">
        <v>36068</v>
      </c>
      <c r="B382" s="31">
        <v>51.44</v>
      </c>
    </row>
    <row r="383" spans="1:2" x14ac:dyDescent="0.25">
      <c r="A383" s="11">
        <v>36099</v>
      </c>
      <c r="B383" s="31">
        <v>51.62</v>
      </c>
    </row>
    <row r="384" spans="1:2" x14ac:dyDescent="0.25">
      <c r="A384" s="11">
        <v>36129</v>
      </c>
      <c r="B384" s="31">
        <v>51.71</v>
      </c>
    </row>
    <row r="385" spans="1:2" x14ac:dyDescent="0.25">
      <c r="A385" s="11">
        <v>36160</v>
      </c>
      <c r="B385" s="31">
        <v>52.18</v>
      </c>
    </row>
    <row r="386" spans="1:2" x14ac:dyDescent="0.25">
      <c r="A386" s="11">
        <v>36191</v>
      </c>
      <c r="B386" s="31">
        <v>53.34</v>
      </c>
    </row>
    <row r="387" spans="1:2" x14ac:dyDescent="0.25">
      <c r="A387" s="11">
        <v>36219</v>
      </c>
      <c r="B387" s="31">
        <v>54.24</v>
      </c>
    </row>
    <row r="388" spans="1:2" x14ac:dyDescent="0.25">
      <c r="A388" s="11">
        <v>36250</v>
      </c>
      <c r="B388" s="31">
        <v>54.75</v>
      </c>
    </row>
    <row r="389" spans="1:2" x14ac:dyDescent="0.25">
      <c r="A389" s="11">
        <v>36280</v>
      </c>
      <c r="B389" s="31">
        <v>55.18</v>
      </c>
    </row>
    <row r="390" spans="1:2" x14ac:dyDescent="0.25">
      <c r="A390" s="11">
        <v>36311</v>
      </c>
      <c r="B390" s="31">
        <v>55.45</v>
      </c>
    </row>
    <row r="391" spans="1:2" x14ac:dyDescent="0.25">
      <c r="A391" s="11">
        <v>36341</v>
      </c>
      <c r="B391" s="31">
        <v>55.6</v>
      </c>
    </row>
    <row r="392" spans="1:2" x14ac:dyDescent="0.25">
      <c r="A392" s="11">
        <v>36372</v>
      </c>
      <c r="B392" s="31">
        <v>55.77</v>
      </c>
    </row>
    <row r="393" spans="1:2" x14ac:dyDescent="0.25">
      <c r="A393" s="11">
        <v>36403</v>
      </c>
      <c r="B393" s="31">
        <v>56.05</v>
      </c>
    </row>
    <row r="394" spans="1:2" x14ac:dyDescent="0.25">
      <c r="A394" s="11">
        <v>36433</v>
      </c>
      <c r="B394" s="31">
        <v>56.24</v>
      </c>
    </row>
    <row r="395" spans="1:2" x14ac:dyDescent="0.25">
      <c r="A395" s="11">
        <v>36464</v>
      </c>
      <c r="B395" s="31">
        <v>56.43</v>
      </c>
    </row>
    <row r="396" spans="1:2" x14ac:dyDescent="0.25">
      <c r="A396" s="11">
        <v>36494</v>
      </c>
      <c r="B396" s="31">
        <v>56.7</v>
      </c>
    </row>
    <row r="397" spans="1:2" x14ac:dyDescent="0.25">
      <c r="A397" s="11">
        <v>36525</v>
      </c>
      <c r="B397" s="31">
        <v>57</v>
      </c>
    </row>
    <row r="398" spans="1:2" x14ac:dyDescent="0.25">
      <c r="A398" s="11">
        <v>36556</v>
      </c>
      <c r="B398" s="31">
        <v>57.74</v>
      </c>
    </row>
    <row r="399" spans="1:2" x14ac:dyDescent="0.25">
      <c r="A399" s="11">
        <v>36585</v>
      </c>
      <c r="B399" s="31">
        <v>59.07</v>
      </c>
    </row>
    <row r="400" spans="1:2" x14ac:dyDescent="0.25">
      <c r="A400" s="11">
        <v>36616</v>
      </c>
      <c r="B400" s="31">
        <v>60.08</v>
      </c>
    </row>
    <row r="401" spans="1:2" x14ac:dyDescent="0.25">
      <c r="A401" s="11">
        <v>36646</v>
      </c>
      <c r="B401" s="31">
        <v>60.68</v>
      </c>
    </row>
    <row r="402" spans="1:2" x14ac:dyDescent="0.25">
      <c r="A402" s="11">
        <v>36677</v>
      </c>
      <c r="B402" s="31">
        <v>60.99</v>
      </c>
    </row>
    <row r="403" spans="1:2" x14ac:dyDescent="0.25">
      <c r="A403" s="11">
        <v>36707</v>
      </c>
      <c r="B403" s="31">
        <v>60.98</v>
      </c>
    </row>
    <row r="404" spans="1:2" x14ac:dyDescent="0.25">
      <c r="A404" s="11">
        <v>36738</v>
      </c>
      <c r="B404" s="31">
        <v>60.96</v>
      </c>
    </row>
    <row r="405" spans="1:2" x14ac:dyDescent="0.25">
      <c r="A405" s="11">
        <v>36769</v>
      </c>
      <c r="B405" s="31">
        <v>61.15</v>
      </c>
    </row>
    <row r="406" spans="1:2" x14ac:dyDescent="0.25">
      <c r="A406" s="11">
        <v>36799</v>
      </c>
      <c r="B406" s="31">
        <v>61.41</v>
      </c>
    </row>
    <row r="407" spans="1:2" x14ac:dyDescent="0.25">
      <c r="A407" s="11">
        <v>36830</v>
      </c>
      <c r="B407" s="31">
        <v>61.5</v>
      </c>
    </row>
    <row r="408" spans="1:2" x14ac:dyDescent="0.25">
      <c r="A408" s="11">
        <v>36860</v>
      </c>
      <c r="B408" s="31">
        <v>61.71</v>
      </c>
    </row>
    <row r="409" spans="1:2" x14ac:dyDescent="0.25">
      <c r="A409" s="11">
        <v>36891</v>
      </c>
      <c r="B409" s="31">
        <v>61.99</v>
      </c>
    </row>
    <row r="410" spans="1:2" x14ac:dyDescent="0.25">
      <c r="A410" s="11">
        <v>36922</v>
      </c>
      <c r="B410" s="31">
        <v>62.64</v>
      </c>
    </row>
    <row r="411" spans="1:2" x14ac:dyDescent="0.25">
      <c r="A411" s="11">
        <v>36950</v>
      </c>
      <c r="B411" s="31">
        <v>63.83</v>
      </c>
    </row>
    <row r="412" spans="1:2" x14ac:dyDescent="0.25">
      <c r="A412" s="11">
        <v>36981</v>
      </c>
      <c r="B412" s="31">
        <v>64.77</v>
      </c>
    </row>
    <row r="413" spans="1:2" x14ac:dyDescent="0.25">
      <c r="A413" s="11">
        <v>37011</v>
      </c>
      <c r="B413" s="31">
        <v>65.510000000000005</v>
      </c>
    </row>
    <row r="414" spans="1:2" x14ac:dyDescent="0.25">
      <c r="A414" s="11">
        <v>37042</v>
      </c>
      <c r="B414" s="31">
        <v>65.790000000000006</v>
      </c>
    </row>
    <row r="415" spans="1:2" x14ac:dyDescent="0.25">
      <c r="A415" s="11">
        <v>37072</v>
      </c>
      <c r="B415" s="31">
        <v>65.819999999999993</v>
      </c>
    </row>
    <row r="416" spans="1:2" x14ac:dyDescent="0.25">
      <c r="A416" s="11">
        <v>37103</v>
      </c>
      <c r="B416" s="31">
        <v>65.89</v>
      </c>
    </row>
    <row r="417" spans="1:2" x14ac:dyDescent="0.25">
      <c r="A417" s="11">
        <v>37134</v>
      </c>
      <c r="B417" s="31">
        <v>66.06</v>
      </c>
    </row>
    <row r="418" spans="1:2" x14ac:dyDescent="0.25">
      <c r="A418" s="11">
        <v>37164</v>
      </c>
      <c r="B418" s="31">
        <v>66.3</v>
      </c>
    </row>
    <row r="419" spans="1:2" x14ac:dyDescent="0.25">
      <c r="A419" s="11">
        <v>37195</v>
      </c>
      <c r="B419" s="31">
        <v>66.430000000000007</v>
      </c>
    </row>
    <row r="420" spans="1:2" x14ac:dyDescent="0.25">
      <c r="A420" s="11">
        <v>37225</v>
      </c>
      <c r="B420" s="31">
        <v>66.5</v>
      </c>
    </row>
    <row r="421" spans="1:2" x14ac:dyDescent="0.25">
      <c r="A421" s="11">
        <v>37256</v>
      </c>
      <c r="B421" s="31">
        <v>66.73</v>
      </c>
    </row>
    <row r="422" spans="1:2" x14ac:dyDescent="0.25">
      <c r="A422" s="11">
        <v>37287</v>
      </c>
      <c r="B422" s="31">
        <v>67.260000000000005</v>
      </c>
    </row>
    <row r="423" spans="1:2" x14ac:dyDescent="0.25">
      <c r="A423" s="11">
        <v>37315</v>
      </c>
      <c r="B423" s="31">
        <v>68.11</v>
      </c>
    </row>
    <row r="424" spans="1:2" x14ac:dyDescent="0.25">
      <c r="A424" s="11">
        <v>37346</v>
      </c>
      <c r="B424" s="31">
        <v>68.59</v>
      </c>
    </row>
    <row r="425" spans="1:2" x14ac:dyDescent="0.25">
      <c r="A425" s="11">
        <v>37376</v>
      </c>
      <c r="B425" s="31">
        <v>69.22</v>
      </c>
    </row>
    <row r="426" spans="1:2" x14ac:dyDescent="0.25">
      <c r="A426" s="11">
        <v>37407</v>
      </c>
      <c r="B426" s="31">
        <v>69.63</v>
      </c>
    </row>
    <row r="427" spans="1:2" x14ac:dyDescent="0.25">
      <c r="A427" s="11">
        <v>37437</v>
      </c>
      <c r="B427" s="31">
        <v>69.930000000000007</v>
      </c>
    </row>
    <row r="428" spans="1:2" x14ac:dyDescent="0.25">
      <c r="A428" s="11">
        <v>37468</v>
      </c>
      <c r="B428" s="31">
        <v>69.94</v>
      </c>
    </row>
    <row r="429" spans="1:2" x14ac:dyDescent="0.25">
      <c r="A429" s="11">
        <v>37499</v>
      </c>
      <c r="B429" s="31">
        <v>70.010000000000005</v>
      </c>
    </row>
    <row r="430" spans="1:2" x14ac:dyDescent="0.25">
      <c r="A430" s="11">
        <v>37529</v>
      </c>
      <c r="B430" s="31">
        <v>70.260000000000005</v>
      </c>
    </row>
    <row r="431" spans="1:2" x14ac:dyDescent="0.25">
      <c r="A431" s="11">
        <v>37560</v>
      </c>
      <c r="B431" s="31">
        <v>70.66</v>
      </c>
    </row>
    <row r="432" spans="1:2" x14ac:dyDescent="0.25">
      <c r="A432" s="11">
        <v>37590</v>
      </c>
      <c r="B432" s="31">
        <v>71.2</v>
      </c>
    </row>
    <row r="433" spans="1:2" x14ac:dyDescent="0.25">
      <c r="A433" s="11">
        <v>37621</v>
      </c>
      <c r="B433" s="31">
        <v>71.400000000000006</v>
      </c>
    </row>
    <row r="434" spans="1:2" x14ac:dyDescent="0.25">
      <c r="A434" s="11">
        <v>37652</v>
      </c>
      <c r="B434" s="31">
        <v>72.23</v>
      </c>
    </row>
    <row r="435" spans="1:2" x14ac:dyDescent="0.25">
      <c r="A435" s="11">
        <v>37680</v>
      </c>
      <c r="B435" s="31">
        <v>73.040000000000006</v>
      </c>
    </row>
    <row r="436" spans="1:2" x14ac:dyDescent="0.25">
      <c r="A436" s="11">
        <v>37711</v>
      </c>
      <c r="B436" s="31">
        <v>73.8</v>
      </c>
    </row>
    <row r="437" spans="1:2" x14ac:dyDescent="0.25">
      <c r="A437" s="11">
        <v>37741</v>
      </c>
      <c r="B437" s="31">
        <v>74.650000000000006</v>
      </c>
    </row>
    <row r="438" spans="1:2" x14ac:dyDescent="0.25">
      <c r="A438" s="11">
        <v>37772</v>
      </c>
      <c r="B438" s="31">
        <v>75.010000000000005</v>
      </c>
    </row>
    <row r="439" spans="1:2" x14ac:dyDescent="0.25">
      <c r="A439" s="11">
        <v>37802</v>
      </c>
      <c r="B439" s="31">
        <v>74.97</v>
      </c>
    </row>
    <row r="440" spans="1:2" x14ac:dyDescent="0.25">
      <c r="A440" s="11">
        <v>37833</v>
      </c>
      <c r="B440" s="31">
        <v>74.86</v>
      </c>
    </row>
    <row r="441" spans="1:2" x14ac:dyDescent="0.25">
      <c r="A441" s="11">
        <v>37864</v>
      </c>
      <c r="B441" s="31">
        <v>75.099999999999994</v>
      </c>
    </row>
    <row r="442" spans="1:2" x14ac:dyDescent="0.25">
      <c r="A442" s="11">
        <v>37894</v>
      </c>
      <c r="B442" s="31">
        <v>75.260000000000005</v>
      </c>
    </row>
    <row r="443" spans="1:2" x14ac:dyDescent="0.25">
      <c r="A443" s="11">
        <v>37925</v>
      </c>
      <c r="B443" s="31">
        <v>75.31</v>
      </c>
    </row>
    <row r="444" spans="1:2" x14ac:dyDescent="0.25">
      <c r="A444" s="11">
        <v>37955</v>
      </c>
      <c r="B444" s="31">
        <v>75.569999999999993</v>
      </c>
    </row>
    <row r="445" spans="1:2" x14ac:dyDescent="0.25">
      <c r="A445" s="11">
        <v>37986</v>
      </c>
      <c r="B445" s="31">
        <v>76.03</v>
      </c>
    </row>
    <row r="446" spans="1:2" x14ac:dyDescent="0.25">
      <c r="A446" s="11">
        <v>38017</v>
      </c>
      <c r="B446" s="31">
        <v>76.7</v>
      </c>
    </row>
    <row r="447" spans="1:2" x14ac:dyDescent="0.25">
      <c r="A447" s="11">
        <v>38046</v>
      </c>
      <c r="B447" s="31">
        <v>77.62</v>
      </c>
    </row>
    <row r="448" spans="1:2" x14ac:dyDescent="0.25">
      <c r="A448" s="11">
        <v>38077</v>
      </c>
      <c r="B448" s="31">
        <v>78.39</v>
      </c>
    </row>
    <row r="449" spans="1:2" x14ac:dyDescent="0.25">
      <c r="A449" s="11">
        <v>38107</v>
      </c>
      <c r="B449" s="31">
        <v>78.739999999999995</v>
      </c>
    </row>
    <row r="450" spans="1:2" x14ac:dyDescent="0.25">
      <c r="A450" s="11">
        <v>38138</v>
      </c>
      <c r="B450" s="31">
        <v>79.040000000000006</v>
      </c>
    </row>
    <row r="451" spans="1:2" x14ac:dyDescent="0.25">
      <c r="A451" s="11">
        <v>38168</v>
      </c>
      <c r="B451" s="31">
        <v>79.52</v>
      </c>
    </row>
    <row r="452" spans="1:2" x14ac:dyDescent="0.25">
      <c r="A452" s="11">
        <v>38199</v>
      </c>
      <c r="B452" s="31">
        <v>79.5</v>
      </c>
    </row>
    <row r="453" spans="1:2" x14ac:dyDescent="0.25">
      <c r="A453" s="11">
        <v>38230</v>
      </c>
      <c r="B453" s="31">
        <v>79.52</v>
      </c>
    </row>
    <row r="454" spans="1:2" x14ac:dyDescent="0.25">
      <c r="A454" s="11">
        <v>38260</v>
      </c>
      <c r="B454" s="31">
        <v>79.760000000000005</v>
      </c>
    </row>
    <row r="455" spans="1:2" x14ac:dyDescent="0.25">
      <c r="A455" s="11">
        <v>38291</v>
      </c>
      <c r="B455" s="31">
        <v>79.75</v>
      </c>
    </row>
    <row r="456" spans="1:2" x14ac:dyDescent="0.25">
      <c r="A456" s="11">
        <v>38321</v>
      </c>
      <c r="B456" s="31">
        <v>79.97</v>
      </c>
    </row>
    <row r="457" spans="1:2" x14ac:dyDescent="0.25">
      <c r="A457" s="11">
        <v>38352</v>
      </c>
      <c r="B457" s="31">
        <v>80.209999999999994</v>
      </c>
    </row>
    <row r="458" spans="1:2" x14ac:dyDescent="0.25">
      <c r="A458" s="11">
        <v>38383</v>
      </c>
      <c r="B458" s="31">
        <v>80.87</v>
      </c>
    </row>
    <row r="459" spans="1:2" x14ac:dyDescent="0.25">
      <c r="A459" s="11">
        <v>38411</v>
      </c>
      <c r="B459" s="31">
        <v>81.7</v>
      </c>
    </row>
    <row r="460" spans="1:2" x14ac:dyDescent="0.25">
      <c r="A460" s="11">
        <v>38442</v>
      </c>
      <c r="B460" s="31">
        <v>82.33</v>
      </c>
    </row>
    <row r="461" spans="1:2" x14ac:dyDescent="0.25">
      <c r="A461" s="11">
        <v>38472</v>
      </c>
      <c r="B461" s="31">
        <v>82.69</v>
      </c>
    </row>
    <row r="462" spans="1:2" x14ac:dyDescent="0.25">
      <c r="A462" s="11">
        <v>38503</v>
      </c>
      <c r="B462" s="31">
        <v>83.03</v>
      </c>
    </row>
    <row r="463" spans="1:2" x14ac:dyDescent="0.25">
      <c r="A463" s="11">
        <v>38533</v>
      </c>
      <c r="B463" s="31">
        <v>83.36</v>
      </c>
    </row>
    <row r="464" spans="1:2" x14ac:dyDescent="0.25">
      <c r="A464" s="11">
        <v>38564</v>
      </c>
      <c r="B464" s="31">
        <v>83.4</v>
      </c>
    </row>
    <row r="465" spans="1:2" x14ac:dyDescent="0.25">
      <c r="A465" s="11">
        <v>38595</v>
      </c>
      <c r="B465" s="31">
        <v>83.4</v>
      </c>
    </row>
    <row r="466" spans="1:2" x14ac:dyDescent="0.25">
      <c r="A466" s="11">
        <v>38625</v>
      </c>
      <c r="B466" s="31">
        <v>83.76</v>
      </c>
    </row>
    <row r="467" spans="1:2" x14ac:dyDescent="0.25">
      <c r="A467" s="11">
        <v>38656</v>
      </c>
      <c r="B467" s="31">
        <v>83.95</v>
      </c>
    </row>
    <row r="468" spans="1:2" x14ac:dyDescent="0.25">
      <c r="A468" s="11">
        <v>38686</v>
      </c>
      <c r="B468" s="31">
        <v>84.05</v>
      </c>
    </row>
    <row r="469" spans="1:2" x14ac:dyDescent="0.25">
      <c r="A469" s="11">
        <v>38717</v>
      </c>
      <c r="B469" s="31">
        <v>84.1</v>
      </c>
    </row>
    <row r="470" spans="1:2" x14ac:dyDescent="0.25">
      <c r="A470" s="11">
        <v>38748</v>
      </c>
      <c r="B470" s="31">
        <v>84.56</v>
      </c>
    </row>
    <row r="471" spans="1:2" x14ac:dyDescent="0.25">
      <c r="A471" s="11">
        <v>38776</v>
      </c>
      <c r="B471" s="31">
        <v>85.11</v>
      </c>
    </row>
    <row r="472" spans="1:2" x14ac:dyDescent="0.25">
      <c r="A472" s="11">
        <v>38807</v>
      </c>
      <c r="B472" s="31">
        <v>85.71</v>
      </c>
    </row>
    <row r="473" spans="1:2" x14ac:dyDescent="0.25">
      <c r="A473" s="11">
        <v>38837</v>
      </c>
      <c r="B473" s="31">
        <v>86.1</v>
      </c>
    </row>
    <row r="474" spans="1:2" x14ac:dyDescent="0.25">
      <c r="A474" s="11">
        <v>38868</v>
      </c>
      <c r="B474" s="31">
        <v>86.38</v>
      </c>
    </row>
    <row r="475" spans="1:2" x14ac:dyDescent="0.25">
      <c r="A475" s="11">
        <v>38898</v>
      </c>
      <c r="B475" s="31">
        <v>86.64</v>
      </c>
    </row>
    <row r="476" spans="1:2" x14ac:dyDescent="0.25">
      <c r="A476" s="11">
        <v>38929</v>
      </c>
      <c r="B476" s="31">
        <v>87</v>
      </c>
    </row>
    <row r="477" spans="1:2" x14ac:dyDescent="0.25">
      <c r="A477" s="11">
        <v>38960</v>
      </c>
      <c r="B477" s="31">
        <v>87.34</v>
      </c>
    </row>
    <row r="478" spans="1:2" x14ac:dyDescent="0.25">
      <c r="A478" s="11">
        <v>38990</v>
      </c>
      <c r="B478" s="31">
        <v>87.59</v>
      </c>
    </row>
    <row r="479" spans="1:2" x14ac:dyDescent="0.25">
      <c r="A479" s="11">
        <v>39021</v>
      </c>
      <c r="B479" s="31">
        <v>87.46</v>
      </c>
    </row>
    <row r="480" spans="1:2" x14ac:dyDescent="0.25">
      <c r="A480" s="11">
        <v>39051</v>
      </c>
      <c r="B480" s="31">
        <v>87.67</v>
      </c>
    </row>
    <row r="481" spans="1:2" x14ac:dyDescent="0.25">
      <c r="A481" s="11">
        <v>39082</v>
      </c>
      <c r="B481" s="31">
        <v>87.87</v>
      </c>
    </row>
    <row r="482" spans="1:2" x14ac:dyDescent="0.25">
      <c r="A482" s="11">
        <v>39113</v>
      </c>
      <c r="B482" s="31">
        <v>88.54</v>
      </c>
    </row>
    <row r="483" spans="1:2" x14ac:dyDescent="0.25">
      <c r="A483" s="11">
        <v>39141</v>
      </c>
      <c r="B483" s="31">
        <v>89.58</v>
      </c>
    </row>
    <row r="484" spans="1:2" x14ac:dyDescent="0.25">
      <c r="A484" s="11">
        <v>39172</v>
      </c>
      <c r="B484" s="31">
        <v>90.67</v>
      </c>
    </row>
    <row r="485" spans="1:2" x14ac:dyDescent="0.25">
      <c r="A485" s="11">
        <v>39202</v>
      </c>
      <c r="B485" s="31">
        <v>91.48</v>
      </c>
    </row>
    <row r="486" spans="1:2" x14ac:dyDescent="0.25">
      <c r="A486" s="11">
        <v>39233</v>
      </c>
      <c r="B486" s="31">
        <v>91.76</v>
      </c>
    </row>
    <row r="487" spans="1:2" x14ac:dyDescent="0.25">
      <c r="A487" s="11">
        <v>39263</v>
      </c>
      <c r="B487" s="31">
        <v>91.87</v>
      </c>
    </row>
    <row r="488" spans="1:2" x14ac:dyDescent="0.25">
      <c r="A488" s="11">
        <v>39294</v>
      </c>
      <c r="B488" s="31">
        <v>92.02</v>
      </c>
    </row>
    <row r="489" spans="1:2" x14ac:dyDescent="0.25">
      <c r="A489" s="11">
        <v>39325</v>
      </c>
      <c r="B489" s="31">
        <v>91.9</v>
      </c>
    </row>
    <row r="490" spans="1:2" x14ac:dyDescent="0.25">
      <c r="A490" s="11">
        <v>39355</v>
      </c>
      <c r="B490" s="31">
        <v>91.97</v>
      </c>
    </row>
    <row r="491" spans="1:2" x14ac:dyDescent="0.25">
      <c r="A491" s="11">
        <v>39386</v>
      </c>
      <c r="B491" s="31">
        <v>91.98</v>
      </c>
    </row>
    <row r="492" spans="1:2" x14ac:dyDescent="0.25">
      <c r="A492" s="11">
        <v>39416</v>
      </c>
      <c r="B492" s="31">
        <v>92.42</v>
      </c>
    </row>
    <row r="493" spans="1:2" x14ac:dyDescent="0.25">
      <c r="A493" s="11">
        <v>39447</v>
      </c>
      <c r="B493" s="31">
        <v>92.87</v>
      </c>
    </row>
    <row r="494" spans="1:2" x14ac:dyDescent="0.25">
      <c r="A494" s="11">
        <v>39478</v>
      </c>
      <c r="B494" s="31">
        <v>93.85</v>
      </c>
    </row>
    <row r="495" spans="1:2" x14ac:dyDescent="0.25">
      <c r="A495" s="11">
        <v>39507</v>
      </c>
      <c r="B495" s="31">
        <v>95.27</v>
      </c>
    </row>
    <row r="496" spans="1:2" x14ac:dyDescent="0.25">
      <c r="A496" s="11">
        <v>39538</v>
      </c>
      <c r="B496" s="31">
        <v>96.04</v>
      </c>
    </row>
    <row r="497" spans="1:2" x14ac:dyDescent="0.25">
      <c r="A497" s="11">
        <v>39568</v>
      </c>
      <c r="B497" s="31">
        <v>96.72</v>
      </c>
    </row>
    <row r="498" spans="1:2" x14ac:dyDescent="0.25">
      <c r="A498" s="11">
        <v>39599</v>
      </c>
      <c r="B498" s="31">
        <v>97.62</v>
      </c>
    </row>
    <row r="499" spans="1:2" x14ac:dyDescent="0.25">
      <c r="A499" s="11">
        <v>39629</v>
      </c>
      <c r="B499" s="31">
        <v>98.47</v>
      </c>
    </row>
    <row r="500" spans="1:2" x14ac:dyDescent="0.25">
      <c r="A500" s="11">
        <v>39660</v>
      </c>
      <c r="B500" s="31">
        <v>98.94</v>
      </c>
    </row>
    <row r="501" spans="1:2" x14ac:dyDescent="0.25">
      <c r="A501" s="11">
        <v>39691</v>
      </c>
      <c r="B501" s="31">
        <v>99.13</v>
      </c>
    </row>
    <row r="502" spans="1:2" x14ac:dyDescent="0.25">
      <c r="A502" s="11">
        <v>39721</v>
      </c>
      <c r="B502" s="31">
        <v>98.94</v>
      </c>
    </row>
    <row r="503" spans="1:2" x14ac:dyDescent="0.25">
      <c r="A503" s="11">
        <v>39752</v>
      </c>
      <c r="B503" s="31">
        <v>99.28</v>
      </c>
    </row>
    <row r="504" spans="1:2" x14ac:dyDescent="0.25">
      <c r="A504" s="11">
        <v>39782</v>
      </c>
      <c r="B504" s="31">
        <v>99.56</v>
      </c>
    </row>
    <row r="505" spans="1:2" x14ac:dyDescent="0.25">
      <c r="A505" s="11">
        <v>39813</v>
      </c>
      <c r="B505" s="31">
        <v>100</v>
      </c>
    </row>
    <row r="506" spans="1:2" x14ac:dyDescent="0.25">
      <c r="A506" s="11">
        <v>39844</v>
      </c>
      <c r="B506" s="31">
        <v>100.59</v>
      </c>
    </row>
    <row r="507" spans="1:2" x14ac:dyDescent="0.25">
      <c r="A507" s="11">
        <v>39872</v>
      </c>
      <c r="B507" s="31">
        <v>101.43</v>
      </c>
    </row>
    <row r="508" spans="1:2" x14ac:dyDescent="0.25">
      <c r="A508" s="11">
        <v>39903</v>
      </c>
      <c r="B508" s="31">
        <v>101.94</v>
      </c>
    </row>
    <row r="509" spans="1:2" x14ac:dyDescent="0.25">
      <c r="A509" s="11">
        <v>39933</v>
      </c>
      <c r="B509" s="31">
        <v>102.26</v>
      </c>
    </row>
    <row r="510" spans="1:2" x14ac:dyDescent="0.25">
      <c r="A510" s="11">
        <v>39964</v>
      </c>
      <c r="B510" s="31">
        <v>102.28</v>
      </c>
    </row>
    <row r="511" spans="1:2" x14ac:dyDescent="0.25">
      <c r="A511" s="11">
        <v>39994</v>
      </c>
      <c r="B511" s="31">
        <v>102.22</v>
      </c>
    </row>
    <row r="512" spans="1:2" x14ac:dyDescent="0.25">
      <c r="A512" s="11">
        <v>40025</v>
      </c>
      <c r="B512" s="31">
        <v>102.18</v>
      </c>
    </row>
    <row r="513" spans="1:2" x14ac:dyDescent="0.25">
      <c r="A513" s="11">
        <v>40056</v>
      </c>
      <c r="B513" s="31">
        <v>102.23</v>
      </c>
    </row>
    <row r="514" spans="1:2" x14ac:dyDescent="0.25">
      <c r="A514" s="11">
        <v>40086</v>
      </c>
      <c r="B514" s="31">
        <v>102.12</v>
      </c>
    </row>
    <row r="515" spans="1:2" x14ac:dyDescent="0.25">
      <c r="A515" s="11">
        <v>40117</v>
      </c>
      <c r="B515" s="31">
        <v>101.98</v>
      </c>
    </row>
    <row r="516" spans="1:2" x14ac:dyDescent="0.25">
      <c r="A516" s="11">
        <v>40147</v>
      </c>
      <c r="B516" s="31">
        <v>101.92</v>
      </c>
    </row>
    <row r="517" spans="1:2" x14ac:dyDescent="0.25">
      <c r="A517" s="11">
        <v>40178</v>
      </c>
      <c r="B517" s="31">
        <v>102</v>
      </c>
    </row>
    <row r="518" spans="1:2" x14ac:dyDescent="0.25">
      <c r="A518" s="11">
        <v>40209</v>
      </c>
      <c r="B518" s="31">
        <v>102.7</v>
      </c>
    </row>
    <row r="519" spans="1:2" x14ac:dyDescent="0.25">
      <c r="A519" s="11">
        <v>40237</v>
      </c>
      <c r="B519" s="31">
        <v>103.55</v>
      </c>
    </row>
    <row r="520" spans="1:2" x14ac:dyDescent="0.25">
      <c r="A520" s="11">
        <v>40268</v>
      </c>
      <c r="B520" s="31">
        <v>103.81</v>
      </c>
    </row>
    <row r="521" spans="1:2" x14ac:dyDescent="0.25">
      <c r="A521" s="11">
        <v>40298</v>
      </c>
      <c r="B521" s="31">
        <v>104.29</v>
      </c>
    </row>
    <row r="522" spans="1:2" x14ac:dyDescent="0.25">
      <c r="A522" s="11">
        <v>40329</v>
      </c>
      <c r="B522" s="31">
        <v>104.4</v>
      </c>
    </row>
    <row r="523" spans="1:2" x14ac:dyDescent="0.25">
      <c r="A523" s="11">
        <v>40359</v>
      </c>
      <c r="B523" s="31">
        <v>104.52</v>
      </c>
    </row>
    <row r="524" spans="1:2" x14ac:dyDescent="0.25">
      <c r="A524" s="11">
        <v>40390</v>
      </c>
      <c r="B524" s="31">
        <v>104.47</v>
      </c>
    </row>
    <row r="525" spans="1:2" x14ac:dyDescent="0.25">
      <c r="A525" s="11">
        <v>40421</v>
      </c>
      <c r="B525" s="31">
        <v>104.59</v>
      </c>
    </row>
    <row r="526" spans="1:2" x14ac:dyDescent="0.25">
      <c r="A526" s="11">
        <v>40451</v>
      </c>
      <c r="B526" s="31">
        <v>104.45</v>
      </c>
    </row>
    <row r="527" spans="1:2" x14ac:dyDescent="0.25">
      <c r="A527" s="11">
        <v>40482</v>
      </c>
      <c r="B527" s="31">
        <v>104.36</v>
      </c>
    </row>
    <row r="528" spans="1:2" x14ac:dyDescent="0.25">
      <c r="A528" s="11">
        <v>40512</v>
      </c>
      <c r="B528" s="31">
        <v>104.56</v>
      </c>
    </row>
    <row r="529" spans="1:2" x14ac:dyDescent="0.25">
      <c r="A529" s="11">
        <v>40543</v>
      </c>
      <c r="B529" s="31">
        <v>105.24</v>
      </c>
    </row>
    <row r="530" spans="1:2" x14ac:dyDescent="0.25">
      <c r="A530" s="11">
        <v>40574</v>
      </c>
      <c r="B530" s="31">
        <v>106.19</v>
      </c>
    </row>
    <row r="531" spans="1:2" x14ac:dyDescent="0.25">
      <c r="A531" s="11">
        <v>40602</v>
      </c>
      <c r="B531" s="31">
        <v>106.83</v>
      </c>
    </row>
    <row r="532" spans="1:2" x14ac:dyDescent="0.25">
      <c r="A532" s="11">
        <v>40633</v>
      </c>
      <c r="B532" s="31">
        <v>107.12</v>
      </c>
    </row>
    <row r="533" spans="1:2" x14ac:dyDescent="0.25">
      <c r="A533" s="11">
        <v>40663</v>
      </c>
      <c r="B533" s="31">
        <v>107.25</v>
      </c>
    </row>
    <row r="534" spans="1:2" x14ac:dyDescent="0.25">
      <c r="A534" s="11">
        <v>40694</v>
      </c>
      <c r="B534" s="31">
        <v>107.55</v>
      </c>
    </row>
    <row r="535" spans="1:2" x14ac:dyDescent="0.25">
      <c r="A535" s="11">
        <v>40724</v>
      </c>
      <c r="B535" s="31">
        <v>107.9</v>
      </c>
    </row>
    <row r="536" spans="1:2" x14ac:dyDescent="0.25">
      <c r="A536" s="11">
        <v>40755</v>
      </c>
      <c r="B536" s="31">
        <v>108.05</v>
      </c>
    </row>
    <row r="537" spans="1:2" x14ac:dyDescent="0.25">
      <c r="A537" s="11">
        <v>40786</v>
      </c>
      <c r="B537" s="31">
        <v>108.01</v>
      </c>
    </row>
    <row r="538" spans="1:2" x14ac:dyDescent="0.25">
      <c r="A538" s="11">
        <v>40816</v>
      </c>
      <c r="B538" s="31">
        <v>108.35</v>
      </c>
    </row>
    <row r="539" spans="1:2" x14ac:dyDescent="0.25">
      <c r="A539" s="11">
        <v>40847</v>
      </c>
      <c r="B539" s="31">
        <v>108.55</v>
      </c>
    </row>
    <row r="540" spans="1:2" x14ac:dyDescent="0.25">
      <c r="A540" s="11">
        <v>40877</v>
      </c>
      <c r="B540" s="31">
        <v>108.7</v>
      </c>
    </row>
    <row r="541" spans="1:2" s="8" customFormat="1" x14ac:dyDescent="0.25">
      <c r="A541" s="11">
        <v>40908</v>
      </c>
      <c r="B541" s="31">
        <v>109.16</v>
      </c>
    </row>
    <row r="542" spans="1:2" s="8" customFormat="1" x14ac:dyDescent="0.25">
      <c r="A542" s="11">
        <v>40939</v>
      </c>
      <c r="B542" s="31">
        <v>109.96</v>
      </c>
    </row>
    <row r="543" spans="1:2" s="8" customFormat="1" x14ac:dyDescent="0.25">
      <c r="A543" s="11">
        <v>40968</v>
      </c>
      <c r="B543" s="31">
        <v>110.63</v>
      </c>
    </row>
    <row r="544" spans="1:2" s="8" customFormat="1" x14ac:dyDescent="0.25">
      <c r="A544" s="11">
        <v>40999</v>
      </c>
      <c r="B544" s="31">
        <v>110.76</v>
      </c>
    </row>
    <row r="545" spans="1:2" s="8" customFormat="1" x14ac:dyDescent="0.25">
      <c r="A545" s="11">
        <v>41029</v>
      </c>
      <c r="B545" s="31">
        <v>110.92</v>
      </c>
    </row>
    <row r="546" spans="1:2" s="8" customFormat="1" x14ac:dyDescent="0.25">
      <c r="A546" s="11">
        <v>41060</v>
      </c>
      <c r="B546" s="31">
        <v>111.25</v>
      </c>
    </row>
    <row r="547" spans="1:2" s="8" customFormat="1" x14ac:dyDescent="0.25">
      <c r="A547" s="11">
        <v>41090</v>
      </c>
      <c r="B547" s="31">
        <v>111.35</v>
      </c>
    </row>
    <row r="548" spans="1:2" s="8" customFormat="1" x14ac:dyDescent="0.25">
      <c r="A548" s="11">
        <v>41121</v>
      </c>
      <c r="B548" s="31">
        <v>111.32</v>
      </c>
    </row>
    <row r="549" spans="1:2" s="8" customFormat="1" x14ac:dyDescent="0.25">
      <c r="A549" s="11">
        <v>41152</v>
      </c>
      <c r="B549" s="31">
        <v>111.37</v>
      </c>
    </row>
    <row r="550" spans="1:2" s="8" customFormat="1" x14ac:dyDescent="0.25">
      <c r="A550" s="11">
        <v>41182</v>
      </c>
      <c r="B550" s="31">
        <v>111.69</v>
      </c>
    </row>
    <row r="551" spans="1:2" s="8" customFormat="1" x14ac:dyDescent="0.25">
      <c r="A551" s="11">
        <v>41213</v>
      </c>
      <c r="B551" s="31">
        <v>111.87</v>
      </c>
    </row>
    <row r="552" spans="1:2" s="8" customFormat="1" x14ac:dyDescent="0.25">
      <c r="A552" s="11">
        <v>41243</v>
      </c>
      <c r="B552" s="31">
        <v>111.72</v>
      </c>
    </row>
    <row r="553" spans="1:2" s="8" customFormat="1" x14ac:dyDescent="0.25">
      <c r="A553" s="11">
        <v>41274</v>
      </c>
      <c r="B553" s="31">
        <v>111.82</v>
      </c>
    </row>
    <row r="554" spans="1:2" s="8" customFormat="1" x14ac:dyDescent="0.25">
      <c r="A554" s="11">
        <v>41305</v>
      </c>
      <c r="B554" s="31">
        <v>112.15</v>
      </c>
    </row>
    <row r="555" spans="1:2" s="8" customFormat="1" x14ac:dyDescent="0.25">
      <c r="A555" s="11">
        <v>41333</v>
      </c>
      <c r="B555" s="31">
        <v>112.65</v>
      </c>
    </row>
    <row r="556" spans="1:2" s="8" customFormat="1" x14ac:dyDescent="0.25">
      <c r="A556" s="11">
        <v>41364</v>
      </c>
      <c r="B556" s="31">
        <v>112.88</v>
      </c>
    </row>
    <row r="557" spans="1:2" s="8" customFormat="1" x14ac:dyDescent="0.25">
      <c r="A557" s="11">
        <v>41394</v>
      </c>
      <c r="B557" s="31">
        <v>113.16</v>
      </c>
    </row>
    <row r="558" spans="1:2" s="8" customFormat="1" x14ac:dyDescent="0.25">
      <c r="A558" s="11">
        <v>41425</v>
      </c>
      <c r="B558" s="31">
        <v>113.48</v>
      </c>
    </row>
    <row r="559" spans="1:2" s="8" customFormat="1" x14ac:dyDescent="0.25">
      <c r="A559" s="11">
        <v>41455</v>
      </c>
      <c r="B559" s="31">
        <v>113.75</v>
      </c>
    </row>
    <row r="560" spans="1:2" s="8" customFormat="1" x14ac:dyDescent="0.25">
      <c r="A560" s="11">
        <v>41486</v>
      </c>
      <c r="B560" s="31">
        <v>113.8</v>
      </c>
    </row>
    <row r="561" spans="1:2" s="8" customFormat="1" x14ac:dyDescent="0.25">
      <c r="A561" s="11">
        <v>41517</v>
      </c>
      <c r="B561" s="31">
        <v>113.89</v>
      </c>
    </row>
    <row r="562" spans="1:2" s="8" customFormat="1" x14ac:dyDescent="0.25">
      <c r="A562" s="11">
        <v>41547</v>
      </c>
      <c r="B562" s="31">
        <v>114.23</v>
      </c>
    </row>
    <row r="563" spans="1:2" s="8" customFormat="1" x14ac:dyDescent="0.25">
      <c r="A563" s="11">
        <v>41578</v>
      </c>
      <c r="B563" s="31">
        <v>113.93</v>
      </c>
    </row>
    <row r="564" spans="1:2" s="8" customFormat="1" x14ac:dyDescent="0.25">
      <c r="A564" s="11">
        <v>41608</v>
      </c>
      <c r="B564" s="31">
        <v>113.68</v>
      </c>
    </row>
    <row r="565" spans="1:2" s="8" customFormat="1" x14ac:dyDescent="0.25">
      <c r="A565" s="11">
        <v>41639</v>
      </c>
      <c r="B565" s="31">
        <v>113.98</v>
      </c>
    </row>
    <row r="566" spans="1:2" s="8" customFormat="1" x14ac:dyDescent="0.25">
      <c r="A566" s="11">
        <v>41670</v>
      </c>
      <c r="B566" s="31">
        <v>114.54</v>
      </c>
    </row>
    <row r="567" spans="1:2" s="8" customFormat="1" x14ac:dyDescent="0.25">
      <c r="A567" s="11">
        <v>41698</v>
      </c>
      <c r="B567" s="31">
        <v>115.26</v>
      </c>
    </row>
    <row r="568" spans="1:2" s="8" customFormat="1" x14ac:dyDescent="0.25">
      <c r="A568" s="11">
        <v>41729</v>
      </c>
      <c r="B568" s="31">
        <v>115.71</v>
      </c>
    </row>
    <row r="569" spans="1:2" s="8" customFormat="1" x14ac:dyDescent="0.25">
      <c r="A569" s="11">
        <v>41759</v>
      </c>
      <c r="B569" s="31">
        <v>116.24</v>
      </c>
    </row>
    <row r="570" spans="1:2" s="8" customFormat="1" x14ac:dyDescent="0.25">
      <c r="A570" s="11">
        <v>41790</v>
      </c>
      <c r="B570" s="31">
        <v>116.81</v>
      </c>
    </row>
    <row r="571" spans="1:2" s="8" customFormat="1" x14ac:dyDescent="0.25">
      <c r="A571" s="11">
        <v>41820</v>
      </c>
      <c r="B571" s="31">
        <v>116.91</v>
      </c>
    </row>
    <row r="572" spans="1:2" s="8" customFormat="1" x14ac:dyDescent="0.25">
      <c r="A572" s="11">
        <v>41851</v>
      </c>
      <c r="B572" s="31">
        <v>117.09</v>
      </c>
    </row>
    <row r="573" spans="1:2" s="8" customFormat="1" x14ac:dyDescent="0.25">
      <c r="A573" s="11">
        <v>41882</v>
      </c>
      <c r="B573" s="31">
        <v>117.33</v>
      </c>
    </row>
    <row r="574" spans="1:2" s="8" customFormat="1" x14ac:dyDescent="0.25">
      <c r="A574" s="11">
        <v>41912</v>
      </c>
      <c r="B574" s="34">
        <v>117.49</v>
      </c>
    </row>
    <row r="575" spans="1:2" s="8" customFormat="1" x14ac:dyDescent="0.25">
      <c r="A575" s="11">
        <v>41943</v>
      </c>
      <c r="B575" s="34">
        <v>117.68</v>
      </c>
    </row>
    <row r="576" spans="1:2" s="8" customFormat="1" x14ac:dyDescent="0.25">
      <c r="A576" s="11">
        <v>41973</v>
      </c>
      <c r="B576" s="34">
        <v>117.84</v>
      </c>
    </row>
    <row r="577" spans="1:2" s="8" customFormat="1" x14ac:dyDescent="0.25">
      <c r="A577" s="11">
        <v>42004</v>
      </c>
      <c r="B577" s="34">
        <v>118.15</v>
      </c>
    </row>
    <row r="578" spans="1:2" s="8" customFormat="1" x14ac:dyDescent="0.25">
      <c r="A578" s="11">
        <v>42035</v>
      </c>
      <c r="B578" s="34">
        <v>118.91</v>
      </c>
    </row>
    <row r="579" spans="1:2" s="8" customFormat="1" x14ac:dyDescent="0.25">
      <c r="A579" s="11">
        <v>42063</v>
      </c>
      <c r="B579" s="35">
        <v>120.27992999999999</v>
      </c>
    </row>
    <row r="580" spans="1:2" s="8" customFormat="1" x14ac:dyDescent="0.25">
      <c r="A580" s="11">
        <v>42094</v>
      </c>
      <c r="B580" s="35">
        <v>120.98456</v>
      </c>
    </row>
    <row r="581" spans="1:2" s="8" customFormat="1" x14ac:dyDescent="0.25">
      <c r="A581" s="11">
        <v>42124</v>
      </c>
      <c r="B581" s="35">
        <v>121.63437</v>
      </c>
    </row>
    <row r="582" spans="1:2" s="8" customFormat="1" x14ac:dyDescent="0.25">
      <c r="A582" s="11">
        <v>42155</v>
      </c>
      <c r="B582" s="35">
        <v>121.95433</v>
      </c>
    </row>
    <row r="583" spans="1:2" s="8" customFormat="1" x14ac:dyDescent="0.25">
      <c r="A583" s="11">
        <v>42185</v>
      </c>
      <c r="B583" s="35">
        <v>122.08235999999999</v>
      </c>
    </row>
    <row r="584" spans="1:2" s="8" customFormat="1" x14ac:dyDescent="0.25">
      <c r="A584" s="11">
        <v>42216</v>
      </c>
      <c r="B584" s="34">
        <v>122.30851</v>
      </c>
    </row>
    <row r="585" spans="1:2" s="8" customFormat="1" x14ac:dyDescent="0.25">
      <c r="A585" s="11">
        <v>42247</v>
      </c>
      <c r="B585" s="34">
        <v>122.89561</v>
      </c>
    </row>
    <row r="586" spans="1:2" s="8" customFormat="1" x14ac:dyDescent="0.25">
      <c r="A586" s="11">
        <v>42277</v>
      </c>
      <c r="B586" s="34">
        <v>123.77500999999999</v>
      </c>
    </row>
    <row r="587" spans="1:2" s="8" customFormat="1" x14ac:dyDescent="0.25">
      <c r="A587" s="11">
        <v>42308</v>
      </c>
      <c r="B587" s="34">
        <v>124.61929000000001</v>
      </c>
    </row>
    <row r="588" spans="1:2" s="8" customFormat="1" x14ac:dyDescent="0.25">
      <c r="A588" s="11">
        <v>42338</v>
      </c>
      <c r="B588" s="34">
        <v>125.37075</v>
      </c>
    </row>
    <row r="589" spans="1:2" s="8" customFormat="1" x14ac:dyDescent="0.25">
      <c r="A589" s="11">
        <v>42369</v>
      </c>
      <c r="B589" s="34">
        <v>126.14945</v>
      </c>
    </row>
    <row r="590" spans="1:2" s="8" customFormat="1" x14ac:dyDescent="0.25">
      <c r="A590" s="11">
        <v>42400</v>
      </c>
      <c r="B590" s="34">
        <v>127.77754</v>
      </c>
    </row>
    <row r="591" spans="1:2" s="8" customFormat="1" x14ac:dyDescent="0.25">
      <c r="A591" s="11">
        <v>42429</v>
      </c>
      <c r="B591" s="34">
        <v>129.41261</v>
      </c>
    </row>
    <row r="592" spans="1:2" s="8" customFormat="1" x14ac:dyDescent="0.25">
      <c r="A592" s="11">
        <v>42460</v>
      </c>
      <c r="B592" s="34">
        <v>130.63385</v>
      </c>
    </row>
    <row r="593" spans="1:2" s="8" customFormat="1" x14ac:dyDescent="0.25">
      <c r="A593" s="11">
        <v>42490</v>
      </c>
      <c r="B593" s="34">
        <v>131.28192000000001</v>
      </c>
    </row>
    <row r="594" spans="1:2" s="8" customFormat="1" x14ac:dyDescent="0.25">
      <c r="A594" s="11">
        <v>42521</v>
      </c>
      <c r="B594" s="34">
        <v>131.95119</v>
      </c>
    </row>
    <row r="595" spans="1:2" s="8" customFormat="1" x14ac:dyDescent="0.25">
      <c r="A595" s="11">
        <v>42551</v>
      </c>
      <c r="B595" s="34">
        <v>132.58412000000001</v>
      </c>
    </row>
    <row r="596" spans="1:2" s="8" customFormat="1" x14ac:dyDescent="0.25">
      <c r="A596" s="11">
        <v>42582</v>
      </c>
      <c r="B596" s="34">
        <v>133.27351999999999</v>
      </c>
    </row>
    <row r="597" spans="1:2" s="8" customFormat="1" x14ac:dyDescent="0.25">
      <c r="A597" s="11">
        <v>42613</v>
      </c>
      <c r="B597" s="34">
        <v>132.84716</v>
      </c>
    </row>
    <row r="598" spans="1:2" s="8" customFormat="1" x14ac:dyDescent="0.25">
      <c r="A598" s="11">
        <v>42643</v>
      </c>
      <c r="B598" s="34">
        <v>132.77698000000001</v>
      </c>
    </row>
    <row r="599" spans="1:2" s="8" customFormat="1" x14ac:dyDescent="0.25">
      <c r="A599" s="11">
        <v>42674</v>
      </c>
      <c r="B599" s="34">
        <v>132.69744</v>
      </c>
    </row>
    <row r="600" spans="1:2" s="8" customFormat="1" x14ac:dyDescent="0.25">
      <c r="A600" s="11">
        <v>42704</v>
      </c>
      <c r="B600" s="34">
        <v>132.84598</v>
      </c>
    </row>
    <row r="601" spans="1:2" s="8" customFormat="1" x14ac:dyDescent="0.25">
      <c r="A601" s="11">
        <v>42735</v>
      </c>
      <c r="B601" s="34">
        <v>133.39976999999999</v>
      </c>
    </row>
    <row r="602" spans="1:2" s="8" customFormat="1" x14ac:dyDescent="0.25">
      <c r="A602" s="11">
        <v>42766</v>
      </c>
      <c r="B602" s="34">
        <v>134.76594</v>
      </c>
    </row>
    <row r="603" spans="1:2" s="8" customFormat="1" x14ac:dyDescent="0.25">
      <c r="A603" s="11">
        <v>42794</v>
      </c>
      <c r="B603" s="34">
        <v>136.12133</v>
      </c>
    </row>
    <row r="604" spans="1:2" s="8" customFormat="1" x14ac:dyDescent="0.25">
      <c r="A604" s="11">
        <v>42825</v>
      </c>
      <c r="B604" s="34">
        <v>136.75542999999999</v>
      </c>
    </row>
    <row r="605" spans="1:2" s="8" customFormat="1" x14ac:dyDescent="0.25">
      <c r="A605" s="11">
        <v>42855</v>
      </c>
      <c r="B605" s="34">
        <v>137.40326999999999</v>
      </c>
    </row>
    <row r="606" spans="1:2" s="8" customFormat="1" x14ac:dyDescent="0.25">
      <c r="A606" s="11">
        <v>42886</v>
      </c>
      <c r="B606" s="34">
        <v>137.71286000000001</v>
      </c>
    </row>
    <row r="607" spans="1:2" s="8" customFormat="1" x14ac:dyDescent="0.25">
      <c r="A607" s="11">
        <v>42916</v>
      </c>
      <c r="B607" s="34">
        <v>137.87074000000001</v>
      </c>
    </row>
    <row r="608" spans="1:2" s="8" customFormat="1" x14ac:dyDescent="0.25">
      <c r="A608" s="11">
        <v>42947</v>
      </c>
      <c r="B608" s="34">
        <v>137.80022</v>
      </c>
    </row>
    <row r="609" spans="1:2" s="8" customFormat="1" x14ac:dyDescent="0.25">
      <c r="A609" s="11">
        <v>42978</v>
      </c>
      <c r="B609" s="34">
        <v>137.99321</v>
      </c>
    </row>
    <row r="610" spans="1:2" s="8" customFormat="1" x14ac:dyDescent="0.25">
      <c r="A610" s="11">
        <v>43008</v>
      </c>
      <c r="B610" s="34">
        <v>138.04879</v>
      </c>
    </row>
    <row r="611" spans="1:2" s="8" customFormat="1" x14ac:dyDescent="0.25">
      <c r="A611" s="11">
        <v>43039</v>
      </c>
      <c r="B611" s="34">
        <v>138.07186999999999</v>
      </c>
    </row>
    <row r="612" spans="1:2" s="8" customFormat="1" x14ac:dyDescent="0.25">
      <c r="A612" s="11">
        <v>43069</v>
      </c>
      <c r="B612" s="34">
        <v>138.32</v>
      </c>
    </row>
    <row r="613" spans="1:2" s="8" customFormat="1" x14ac:dyDescent="0.25">
      <c r="A613" s="11">
        <v>43100</v>
      </c>
      <c r="B613" s="34">
        <v>138.85</v>
      </c>
    </row>
    <row r="614" spans="1:2" s="8" customFormat="1" x14ac:dyDescent="0.25">
      <c r="A614" s="11">
        <v>43131</v>
      </c>
      <c r="B614" s="34">
        <v>139.72</v>
      </c>
    </row>
    <row r="615" spans="1:2" s="8" customFormat="1" x14ac:dyDescent="0.25">
      <c r="A615" s="11">
        <v>43159</v>
      </c>
      <c r="B615" s="34">
        <v>140.71</v>
      </c>
    </row>
    <row r="616" spans="1:2" s="8" customFormat="1" x14ac:dyDescent="0.25">
      <c r="A616" s="11">
        <v>43190</v>
      </c>
      <c r="B616" s="36">
        <v>141.05000000000001</v>
      </c>
    </row>
    <row r="617" spans="1:2" s="8" customFormat="1" x14ac:dyDescent="0.25">
      <c r="A617" s="11">
        <v>43220</v>
      </c>
      <c r="B617" s="36">
        <v>141.69999999999999</v>
      </c>
    </row>
    <row r="618" spans="1:2" s="8" customFormat="1" x14ac:dyDescent="0.25">
      <c r="A618" s="11">
        <v>43251</v>
      </c>
      <c r="B618" s="36">
        <v>142.06</v>
      </c>
    </row>
    <row r="619" spans="1:2" s="8" customFormat="1" x14ac:dyDescent="0.25">
      <c r="A619" s="11">
        <v>43281</v>
      </c>
      <c r="B619" s="36">
        <v>142.28</v>
      </c>
    </row>
    <row r="620" spans="1:2" s="8" customFormat="1" x14ac:dyDescent="0.25">
      <c r="A620" s="11">
        <v>43312</v>
      </c>
      <c r="B620" s="34">
        <v>142.1</v>
      </c>
    </row>
    <row r="621" spans="1:2" s="8" customFormat="1" x14ac:dyDescent="0.25">
      <c r="A621" s="11">
        <v>43343</v>
      </c>
      <c r="B621" s="34">
        <v>142.27000000000001</v>
      </c>
    </row>
    <row r="622" spans="1:2" s="8" customFormat="1" x14ac:dyDescent="0.25">
      <c r="A622" s="11">
        <v>43373</v>
      </c>
      <c r="B622" s="34">
        <v>142.5</v>
      </c>
    </row>
    <row r="623" spans="1:2" s="8" customFormat="1" x14ac:dyDescent="0.25">
      <c r="A623" s="11">
        <v>43404</v>
      </c>
      <c r="B623" s="34">
        <v>142.66999999999999</v>
      </c>
    </row>
    <row r="624" spans="1:2" s="8" customFormat="1" x14ac:dyDescent="0.25">
      <c r="A624" s="11">
        <v>43434</v>
      </c>
      <c r="B624" s="34">
        <v>142.84</v>
      </c>
    </row>
    <row r="625" spans="1:2" s="8" customFormat="1" x14ac:dyDescent="0.25">
      <c r="A625" s="11">
        <v>43465</v>
      </c>
      <c r="B625" s="34"/>
    </row>
    <row r="626" spans="1:2" s="8" customFormat="1" x14ac:dyDescent="0.25">
      <c r="A626" s="11">
        <v>43496</v>
      </c>
      <c r="B626" s="34"/>
    </row>
    <row r="627" spans="1:2" s="8" customFormat="1" x14ac:dyDescent="0.25">
      <c r="A627" s="11">
        <v>43524</v>
      </c>
      <c r="B627" s="34"/>
    </row>
    <row r="628" spans="1:2" s="8" customFormat="1" x14ac:dyDescent="0.25">
      <c r="A628" s="11">
        <v>43555</v>
      </c>
      <c r="B628" s="34"/>
    </row>
    <row r="629" spans="1:2" s="8" customFormat="1" x14ac:dyDescent="0.25">
      <c r="A629" s="11">
        <v>43585</v>
      </c>
      <c r="B629" s="34"/>
    </row>
    <row r="630" spans="1:2" s="8" customFormat="1" x14ac:dyDescent="0.25">
      <c r="A630" s="11">
        <v>43616</v>
      </c>
      <c r="B630" s="34"/>
    </row>
    <row r="631" spans="1:2" s="8" customFormat="1" x14ac:dyDescent="0.25">
      <c r="A631" s="11">
        <v>43646</v>
      </c>
      <c r="B631" s="34"/>
    </row>
    <row r="632" spans="1:2" s="8" customFormat="1" x14ac:dyDescent="0.25">
      <c r="A632" s="11">
        <v>43677</v>
      </c>
      <c r="B632" s="34"/>
    </row>
    <row r="633" spans="1:2" s="8" customFormat="1" x14ac:dyDescent="0.25">
      <c r="A633" s="11">
        <v>43708</v>
      </c>
      <c r="B633" s="34"/>
    </row>
    <row r="634" spans="1:2" s="8" customFormat="1" x14ac:dyDescent="0.25">
      <c r="A634" s="11">
        <v>43738</v>
      </c>
      <c r="B634" s="34"/>
    </row>
    <row r="635" spans="1:2" s="8" customFormat="1" x14ac:dyDescent="0.25">
      <c r="A635" s="11">
        <v>43769</v>
      </c>
      <c r="B635" s="34"/>
    </row>
    <row r="636" spans="1:2" s="8" customFormat="1" x14ac:dyDescent="0.25">
      <c r="A636" s="11">
        <v>43799</v>
      </c>
      <c r="B636" s="34"/>
    </row>
    <row r="637" spans="1:2" s="8" customFormat="1" x14ac:dyDescent="0.25">
      <c r="A637" s="11">
        <v>43830</v>
      </c>
      <c r="B637" s="34"/>
    </row>
    <row r="638" spans="1:2" s="8" customFormat="1" x14ac:dyDescent="0.25">
      <c r="A638" s="11">
        <v>43861</v>
      </c>
      <c r="B638" s="34"/>
    </row>
    <row r="639" spans="1:2" s="8" customFormat="1" x14ac:dyDescent="0.25">
      <c r="A639" s="11">
        <v>43890</v>
      </c>
      <c r="B639" s="34"/>
    </row>
    <row r="640" spans="1:2" s="8" customFormat="1" x14ac:dyDescent="0.25">
      <c r="A640" s="11">
        <v>43921</v>
      </c>
      <c r="B640" s="34"/>
    </row>
    <row r="641" spans="1:2" s="8" customFormat="1" x14ac:dyDescent="0.25">
      <c r="A641" s="11">
        <v>43951</v>
      </c>
      <c r="B641" s="34"/>
    </row>
    <row r="642" spans="1:2" s="8" customFormat="1" x14ac:dyDescent="0.25">
      <c r="A642" s="11">
        <v>43982</v>
      </c>
      <c r="B642" s="34"/>
    </row>
    <row r="643" spans="1:2" s="8" customFormat="1" x14ac:dyDescent="0.25">
      <c r="A643" s="11">
        <v>44012</v>
      </c>
      <c r="B643" s="34"/>
    </row>
    <row r="644" spans="1:2" s="8" customFormat="1" x14ac:dyDescent="0.25">
      <c r="A644" s="11">
        <v>44043</v>
      </c>
      <c r="B644" s="34"/>
    </row>
    <row r="645" spans="1:2" s="8" customFormat="1" x14ac:dyDescent="0.25">
      <c r="A645" s="11">
        <v>44074</v>
      </c>
      <c r="B645" s="34"/>
    </row>
    <row r="646" spans="1:2" s="8" customFormat="1" x14ac:dyDescent="0.25">
      <c r="A646" s="11">
        <v>44104</v>
      </c>
      <c r="B646" s="34"/>
    </row>
    <row r="647" spans="1:2" s="8" customFormat="1" x14ac:dyDescent="0.25">
      <c r="A647" s="11">
        <v>44135</v>
      </c>
      <c r="B647" s="34"/>
    </row>
    <row r="648" spans="1:2" s="8" customFormat="1" x14ac:dyDescent="0.25">
      <c r="A648" s="11">
        <v>44165</v>
      </c>
      <c r="B648" s="34"/>
    </row>
    <row r="649" spans="1:2" s="8" customFormat="1" x14ac:dyDescent="0.25">
      <c r="A649" s="11">
        <v>44196</v>
      </c>
      <c r="B649" s="34"/>
    </row>
    <row r="650" spans="1:2" s="8" customFormat="1" x14ac:dyDescent="0.25">
      <c r="A650" s="11">
        <v>44227</v>
      </c>
      <c r="B650" s="34"/>
    </row>
    <row r="651" spans="1:2" s="8" customFormat="1" x14ac:dyDescent="0.25">
      <c r="A651" s="11">
        <v>44255</v>
      </c>
      <c r="B651" s="34"/>
    </row>
    <row r="652" spans="1:2" s="8" customFormat="1" x14ac:dyDescent="0.25">
      <c r="A652" s="11">
        <v>44286</v>
      </c>
      <c r="B652" s="34"/>
    </row>
    <row r="653" spans="1:2" s="8" customFormat="1" x14ac:dyDescent="0.25">
      <c r="A653" s="11">
        <v>44316</v>
      </c>
      <c r="B653" s="34"/>
    </row>
    <row r="654" spans="1:2" s="8" customFormat="1" x14ac:dyDescent="0.25">
      <c r="A654" s="11">
        <v>44347</v>
      </c>
      <c r="B654" s="34"/>
    </row>
    <row r="655" spans="1:2" s="8" customFormat="1" x14ac:dyDescent="0.25">
      <c r="A655" s="11">
        <v>44377</v>
      </c>
      <c r="B655" s="34"/>
    </row>
    <row r="656" spans="1:2" s="8" customFormat="1" x14ac:dyDescent="0.25">
      <c r="A656" s="11">
        <v>44408</v>
      </c>
      <c r="B656" s="34"/>
    </row>
    <row r="657" spans="1:2" s="8" customFormat="1" x14ac:dyDescent="0.25">
      <c r="A657" s="11">
        <v>44439</v>
      </c>
      <c r="B657" s="34"/>
    </row>
    <row r="658" spans="1:2" s="8" customFormat="1" x14ac:dyDescent="0.25">
      <c r="A658" s="11">
        <v>44469</v>
      </c>
      <c r="B658" s="34"/>
    </row>
    <row r="659" spans="1:2" s="8" customFormat="1" x14ac:dyDescent="0.25">
      <c r="A659" s="11">
        <v>44500</v>
      </c>
      <c r="B659" s="34"/>
    </row>
    <row r="660" spans="1:2" s="8" customFormat="1" x14ac:dyDescent="0.25">
      <c r="A660" s="11">
        <v>44530</v>
      </c>
      <c r="B660" s="34"/>
    </row>
    <row r="661" spans="1:2" s="8" customFormat="1" x14ac:dyDescent="0.25">
      <c r="A661" s="11">
        <v>44561</v>
      </c>
      <c r="B661" s="34"/>
    </row>
    <row r="662" spans="1:2" s="8" customFormat="1" x14ac:dyDescent="0.25">
      <c r="A662" s="11">
        <v>44592</v>
      </c>
      <c r="B662" s="34"/>
    </row>
    <row r="663" spans="1:2" s="8" customFormat="1" x14ac:dyDescent="0.25">
      <c r="A663" s="11">
        <v>44620</v>
      </c>
      <c r="B663" s="34"/>
    </row>
    <row r="664" spans="1:2" s="8" customFormat="1" x14ac:dyDescent="0.25">
      <c r="A664" s="11">
        <v>44651</v>
      </c>
      <c r="B664" s="34"/>
    </row>
    <row r="665" spans="1:2" s="8" customFormat="1" x14ac:dyDescent="0.25">
      <c r="A665" s="11">
        <v>44681</v>
      </c>
      <c r="B665" s="34"/>
    </row>
    <row r="666" spans="1:2" s="8" customFormat="1" x14ac:dyDescent="0.25">
      <c r="A666" s="11">
        <v>44712</v>
      </c>
      <c r="B666" s="34"/>
    </row>
    <row r="667" spans="1:2" s="8" customFormat="1" x14ac:dyDescent="0.25">
      <c r="A667" s="11">
        <v>44742</v>
      </c>
      <c r="B667" s="34"/>
    </row>
    <row r="668" spans="1:2" s="8" customFormat="1" x14ac:dyDescent="0.25">
      <c r="A668" s="11">
        <v>44773</v>
      </c>
      <c r="B668" s="34"/>
    </row>
    <row r="669" spans="1:2" s="8" customFormat="1" x14ac:dyDescent="0.25">
      <c r="A669" s="11">
        <v>44804</v>
      </c>
      <c r="B669" s="34"/>
    </row>
    <row r="670" spans="1:2" s="8" customFormat="1" x14ac:dyDescent="0.25">
      <c r="A670" s="11">
        <v>44834</v>
      </c>
      <c r="B670" s="34"/>
    </row>
    <row r="671" spans="1:2" s="8" customFormat="1" x14ac:dyDescent="0.25">
      <c r="A671" s="11">
        <v>44865</v>
      </c>
      <c r="B671" s="34"/>
    </row>
    <row r="672" spans="1:2" s="8" customFormat="1" x14ac:dyDescent="0.25">
      <c r="A672" s="11">
        <v>44895</v>
      </c>
      <c r="B672" s="34"/>
    </row>
    <row r="673" spans="1:2" s="8" customFormat="1" x14ac:dyDescent="0.25">
      <c r="A673" s="11">
        <v>44926</v>
      </c>
      <c r="B673" s="34"/>
    </row>
    <row r="674" spans="1:2" s="8" customFormat="1" x14ac:dyDescent="0.25">
      <c r="A674" s="11">
        <v>44957</v>
      </c>
      <c r="B674" s="34"/>
    </row>
    <row r="675" spans="1:2" s="8" customFormat="1" x14ac:dyDescent="0.25">
      <c r="A675" s="11">
        <v>44985</v>
      </c>
      <c r="B675" s="34"/>
    </row>
    <row r="676" spans="1:2" s="8" customFormat="1" x14ac:dyDescent="0.25">
      <c r="A676" s="11">
        <v>45016</v>
      </c>
      <c r="B676" s="34"/>
    </row>
    <row r="677" spans="1:2" s="8" customFormat="1" x14ac:dyDescent="0.25">
      <c r="A677" s="11">
        <v>45046</v>
      </c>
      <c r="B677" s="34"/>
    </row>
    <row r="678" spans="1:2" s="8" customFormat="1" x14ac:dyDescent="0.25">
      <c r="A678" s="11">
        <v>45077</v>
      </c>
      <c r="B678" s="34"/>
    </row>
    <row r="679" spans="1:2" s="8" customFormat="1" x14ac:dyDescent="0.25">
      <c r="A679" s="11">
        <v>45107</v>
      </c>
      <c r="B679" s="34"/>
    </row>
    <row r="680" spans="1:2" s="8" customFormat="1" x14ac:dyDescent="0.25">
      <c r="A680" s="11">
        <v>45138</v>
      </c>
      <c r="B680" s="34"/>
    </row>
    <row r="681" spans="1:2" s="8" customFormat="1" x14ac:dyDescent="0.25">
      <c r="A681" s="11">
        <v>45169</v>
      </c>
      <c r="B681" s="34"/>
    </row>
    <row r="682" spans="1:2" s="8" customFormat="1" x14ac:dyDescent="0.25">
      <c r="A682" s="11">
        <v>45199</v>
      </c>
      <c r="B682" s="34"/>
    </row>
    <row r="683" spans="1:2" s="8" customFormat="1" x14ac:dyDescent="0.25">
      <c r="A683" s="11">
        <v>45230</v>
      </c>
      <c r="B683" s="34"/>
    </row>
    <row r="684" spans="1:2" s="8" customFormat="1" x14ac:dyDescent="0.25">
      <c r="A684" s="11">
        <v>45260</v>
      </c>
      <c r="B684" s="34"/>
    </row>
    <row r="685" spans="1:2" s="8" customFormat="1" x14ac:dyDescent="0.25">
      <c r="A685" s="11">
        <v>45291</v>
      </c>
      <c r="B685" s="34"/>
    </row>
    <row r="686" spans="1:2" s="8" customFormat="1" x14ac:dyDescent="0.25">
      <c r="A686" s="11">
        <v>45322</v>
      </c>
      <c r="B686" s="34"/>
    </row>
    <row r="687" spans="1:2" s="8" customFormat="1" x14ac:dyDescent="0.25">
      <c r="A687" s="11">
        <v>45351</v>
      </c>
      <c r="B687" s="34"/>
    </row>
    <row r="688" spans="1:2" s="8" customFormat="1" x14ac:dyDescent="0.25">
      <c r="A688" s="11">
        <v>45382</v>
      </c>
      <c r="B688" s="34"/>
    </row>
    <row r="689" spans="1:2" s="8" customFormat="1" x14ac:dyDescent="0.25">
      <c r="A689" s="11">
        <v>45412</v>
      </c>
      <c r="B689" s="34"/>
    </row>
    <row r="690" spans="1:2" s="8" customFormat="1" x14ac:dyDescent="0.25">
      <c r="A690" s="11">
        <v>45443</v>
      </c>
      <c r="B690" s="34"/>
    </row>
    <row r="691" spans="1:2" s="8" customFormat="1" x14ac:dyDescent="0.25">
      <c r="A691" s="11">
        <v>45473</v>
      </c>
      <c r="B691" s="34"/>
    </row>
    <row r="692" spans="1:2" s="8" customFormat="1" x14ac:dyDescent="0.25">
      <c r="A692" s="11">
        <v>45504</v>
      </c>
      <c r="B692" s="34"/>
    </row>
    <row r="693" spans="1:2" s="8" customFormat="1" x14ac:dyDescent="0.25">
      <c r="A693" s="11">
        <v>45535</v>
      </c>
      <c r="B693" s="34"/>
    </row>
    <row r="694" spans="1:2" s="8" customFormat="1" x14ac:dyDescent="0.25">
      <c r="A694" s="11">
        <v>45565</v>
      </c>
      <c r="B694" s="34"/>
    </row>
    <row r="695" spans="1:2" s="8" customFormat="1" x14ac:dyDescent="0.25">
      <c r="A695" s="11">
        <v>45596</v>
      </c>
      <c r="B695" s="34"/>
    </row>
    <row r="696" spans="1:2" s="8" customFormat="1" x14ac:dyDescent="0.25">
      <c r="A696" s="11">
        <v>45626</v>
      </c>
      <c r="B696" s="34"/>
    </row>
    <row r="697" spans="1:2" s="8" customFormat="1" x14ac:dyDescent="0.25">
      <c r="A697" s="11">
        <v>45657</v>
      </c>
      <c r="B697" s="34"/>
    </row>
    <row r="698" spans="1:2" s="8" customFormat="1" x14ac:dyDescent="0.25">
      <c r="A698" s="11">
        <v>45688</v>
      </c>
      <c r="B698" s="34"/>
    </row>
    <row r="699" spans="1:2" s="8" customFormat="1" x14ac:dyDescent="0.25">
      <c r="A699" s="11">
        <v>45716</v>
      </c>
      <c r="B699" s="34"/>
    </row>
    <row r="700" spans="1:2" s="8" customFormat="1" x14ac:dyDescent="0.25">
      <c r="A700" s="11">
        <v>45747</v>
      </c>
      <c r="B700" s="34"/>
    </row>
    <row r="701" spans="1:2" x14ac:dyDescent="0.25">
      <c r="A701" s="11">
        <v>45777</v>
      </c>
    </row>
  </sheetData>
  <pageMargins left="0.7" right="0.7" top="0.75" bottom="0.75" header="0.3" footer="0.3"/>
  <pageSetup paperSize="12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11"/>
  <sheetViews>
    <sheetView topLeftCell="A760" workbookViewId="0">
      <selection activeCell="B812" sqref="B812"/>
    </sheetView>
  </sheetViews>
  <sheetFormatPr baseColWidth="10" defaultColWidth="11.42578125" defaultRowHeight="15" x14ac:dyDescent="0.25"/>
  <cols>
    <col min="1" max="1" width="11.42578125" style="8"/>
    <col min="2" max="2" width="11.42578125" style="37"/>
    <col min="3" max="16384" width="11.42578125" style="8"/>
  </cols>
  <sheetData>
    <row r="1" spans="1:2" x14ac:dyDescent="0.25">
      <c r="A1" s="8" t="s">
        <v>1</v>
      </c>
      <c r="B1" s="58"/>
    </row>
    <row r="2" spans="1:2" x14ac:dyDescent="0.25">
      <c r="A2" s="4">
        <v>19936</v>
      </c>
      <c r="B2" s="59">
        <v>2.6510118100036902E-2</v>
      </c>
    </row>
    <row r="3" spans="1:2" x14ac:dyDescent="0.25">
      <c r="A3" s="4">
        <v>19967</v>
      </c>
      <c r="B3" s="60">
        <v>2.6308641202476599E-2</v>
      </c>
    </row>
    <row r="4" spans="1:2" x14ac:dyDescent="0.25">
      <c r="A4" s="4">
        <v>19997</v>
      </c>
      <c r="B4" s="59">
        <v>2.5948212818002699E-2</v>
      </c>
    </row>
    <row r="5" spans="1:2" x14ac:dyDescent="0.25">
      <c r="A5" s="4">
        <v>20028</v>
      </c>
      <c r="B5" s="60">
        <v>2.6036436741583902E-2</v>
      </c>
    </row>
    <row r="6" spans="1:2" x14ac:dyDescent="0.25">
      <c r="A6" s="4">
        <v>20058</v>
      </c>
      <c r="B6" s="59">
        <v>2.6106735120786099E-2</v>
      </c>
    </row>
    <row r="7" spans="1:2" x14ac:dyDescent="0.25">
      <c r="A7" s="4">
        <v>20089</v>
      </c>
      <c r="B7" s="60">
        <v>2.6247711490438402E-2</v>
      </c>
    </row>
    <row r="8" spans="1:2" x14ac:dyDescent="0.25">
      <c r="A8" s="4">
        <v>20120</v>
      </c>
      <c r="B8" s="59">
        <v>2.6203090380904601E-2</v>
      </c>
    </row>
    <row r="9" spans="1:2" x14ac:dyDescent="0.25">
      <c r="A9" s="4">
        <v>20148</v>
      </c>
      <c r="B9" s="60">
        <v>2.6184748217637999E-2</v>
      </c>
    </row>
    <row r="10" spans="1:2" x14ac:dyDescent="0.25">
      <c r="A10" s="4">
        <v>20179</v>
      </c>
      <c r="B10" s="59">
        <v>2.62894872105086E-2</v>
      </c>
    </row>
    <row r="11" spans="1:2" x14ac:dyDescent="0.25">
      <c r="A11" s="4">
        <v>20209</v>
      </c>
      <c r="B11" s="60">
        <v>2.64735136209821E-2</v>
      </c>
    </row>
    <row r="12" spans="1:2" x14ac:dyDescent="0.25">
      <c r="A12" s="4">
        <v>20240</v>
      </c>
      <c r="B12" s="59">
        <v>2.6359677512411899E-2</v>
      </c>
    </row>
    <row r="13" spans="1:2" x14ac:dyDescent="0.25">
      <c r="A13" s="4">
        <v>20270</v>
      </c>
      <c r="B13" s="60">
        <v>2.6341225738153201E-2</v>
      </c>
    </row>
    <row r="14" spans="1:2" x14ac:dyDescent="0.25">
      <c r="A14" s="4">
        <v>20301</v>
      </c>
      <c r="B14" s="59">
        <v>2.6280640918955499E-2</v>
      </c>
    </row>
    <row r="15" spans="1:2" x14ac:dyDescent="0.25">
      <c r="A15" s="4">
        <v>20332</v>
      </c>
      <c r="B15" s="60">
        <v>2.6306921559874401E-2</v>
      </c>
    </row>
    <row r="16" spans="1:2" x14ac:dyDescent="0.25">
      <c r="A16" s="4">
        <v>20362</v>
      </c>
      <c r="B16" s="59">
        <v>2.61674948756071E-2</v>
      </c>
    </row>
    <row r="17" spans="1:2" x14ac:dyDescent="0.25">
      <c r="A17" s="4">
        <v>20393</v>
      </c>
      <c r="B17" s="60">
        <v>2.62381471117712E-2</v>
      </c>
    </row>
    <row r="18" spans="1:2" x14ac:dyDescent="0.25">
      <c r="A18" s="4">
        <v>20423</v>
      </c>
      <c r="B18" s="59">
        <v>2.6484785694621898E-2</v>
      </c>
    </row>
    <row r="19" spans="1:2" x14ac:dyDescent="0.25">
      <c r="A19" s="4">
        <v>20454</v>
      </c>
      <c r="B19" s="60">
        <v>2.67814152944016E-2</v>
      </c>
    </row>
    <row r="20" spans="1:2" x14ac:dyDescent="0.25">
      <c r="A20" s="4">
        <v>20485</v>
      </c>
      <c r="B20" s="59">
        <v>2.67546338791072E-2</v>
      </c>
    </row>
    <row r="21" spans="1:2" x14ac:dyDescent="0.25">
      <c r="A21" s="4">
        <v>20514</v>
      </c>
      <c r="B21" s="60">
        <v>2.6858976951235701E-2</v>
      </c>
    </row>
    <row r="22" spans="1:2" x14ac:dyDescent="0.25">
      <c r="A22" s="4">
        <v>20545</v>
      </c>
      <c r="B22" s="59">
        <v>2.7103393641491998E-2</v>
      </c>
    </row>
    <row r="23" spans="1:2" x14ac:dyDescent="0.25">
      <c r="A23" s="4">
        <v>20575</v>
      </c>
      <c r="B23" s="60">
        <v>2.7279565700161702E-2</v>
      </c>
    </row>
    <row r="24" spans="1:2" x14ac:dyDescent="0.25">
      <c r="A24" s="4">
        <v>20606</v>
      </c>
      <c r="B24" s="59">
        <v>2.7481434486342899E-2</v>
      </c>
    </row>
    <row r="25" spans="1:2" x14ac:dyDescent="0.25">
      <c r="A25" s="4">
        <v>20636</v>
      </c>
      <c r="B25" s="60">
        <v>2.77342636836172E-2</v>
      </c>
    </row>
    <row r="26" spans="1:2" x14ac:dyDescent="0.25">
      <c r="A26" s="4">
        <v>20667</v>
      </c>
      <c r="B26" s="59">
        <v>2.79533643667178E-2</v>
      </c>
    </row>
    <row r="27" spans="1:2" x14ac:dyDescent="0.25">
      <c r="A27" s="4">
        <v>20698</v>
      </c>
      <c r="B27" s="60">
        <v>2.7821983554194199E-2</v>
      </c>
    </row>
    <row r="28" spans="1:2" x14ac:dyDescent="0.25">
      <c r="A28" s="4">
        <v>20728</v>
      </c>
      <c r="B28" s="59">
        <v>2.8066817009471199E-2</v>
      </c>
    </row>
    <row r="29" spans="1:2" x14ac:dyDescent="0.25">
      <c r="A29" s="4">
        <v>20759</v>
      </c>
      <c r="B29" s="60">
        <v>2.8417652222089501E-2</v>
      </c>
    </row>
    <row r="30" spans="1:2" x14ac:dyDescent="0.25">
      <c r="A30" s="4">
        <v>20789</v>
      </c>
      <c r="B30" s="59">
        <v>2.8821182883643201E-2</v>
      </c>
    </row>
    <row r="31" spans="1:2" x14ac:dyDescent="0.25">
      <c r="A31" s="4">
        <v>20820</v>
      </c>
      <c r="B31" s="60">
        <v>2.8899000077428998E-2</v>
      </c>
    </row>
    <row r="32" spans="1:2" x14ac:dyDescent="0.25">
      <c r="A32" s="4">
        <v>20851</v>
      </c>
      <c r="B32" s="59">
        <v>2.9240008278342701E-2</v>
      </c>
    </row>
    <row r="33" spans="1:2" x14ac:dyDescent="0.25">
      <c r="A33" s="4">
        <v>20879</v>
      </c>
      <c r="B33" s="60">
        <v>2.9625976387616802E-2</v>
      </c>
    </row>
    <row r="34" spans="1:2" x14ac:dyDescent="0.25">
      <c r="A34" s="4">
        <v>20910</v>
      </c>
      <c r="B34" s="59">
        <v>3.0141468376761401E-2</v>
      </c>
    </row>
    <row r="35" spans="1:2" x14ac:dyDescent="0.25">
      <c r="A35" s="4">
        <v>20940</v>
      </c>
      <c r="B35" s="60">
        <v>3.0816637268400799E-2</v>
      </c>
    </row>
    <row r="36" spans="1:2" x14ac:dyDescent="0.25">
      <c r="A36" s="4">
        <v>20971</v>
      </c>
      <c r="B36" s="59">
        <v>3.1211090225436399E-2</v>
      </c>
    </row>
    <row r="37" spans="1:2" x14ac:dyDescent="0.25">
      <c r="A37" s="4">
        <v>21001</v>
      </c>
      <c r="B37" s="60">
        <v>3.2490744924679203E-2</v>
      </c>
    </row>
    <row r="38" spans="1:2" x14ac:dyDescent="0.25">
      <c r="A38" s="4">
        <v>21032</v>
      </c>
      <c r="B38" s="59">
        <v>3.3374493186630501E-2</v>
      </c>
    </row>
    <row r="39" spans="1:2" x14ac:dyDescent="0.25">
      <c r="A39" s="4">
        <v>21063</v>
      </c>
      <c r="B39" s="60">
        <v>3.3784999452826099E-2</v>
      </c>
    </row>
    <row r="40" spans="1:2" x14ac:dyDescent="0.25">
      <c r="A40" s="4">
        <v>21093</v>
      </c>
      <c r="B40" s="59">
        <v>3.39404104503091E-2</v>
      </c>
    </row>
    <row r="41" spans="1:2" x14ac:dyDescent="0.25">
      <c r="A41" s="4">
        <v>21124</v>
      </c>
      <c r="B41" s="60">
        <v>3.4429152360793497E-2</v>
      </c>
    </row>
    <row r="42" spans="1:2" x14ac:dyDescent="0.25">
      <c r="A42" s="4">
        <v>21154</v>
      </c>
      <c r="B42" s="59">
        <v>3.4535882733111999E-2</v>
      </c>
    </row>
    <row r="43" spans="1:2" x14ac:dyDescent="0.25">
      <c r="A43" s="4">
        <v>21185</v>
      </c>
      <c r="B43" s="60">
        <v>3.4877787972169803E-2</v>
      </c>
    </row>
    <row r="44" spans="1:2" x14ac:dyDescent="0.25">
      <c r="A44" s="4">
        <v>21216</v>
      </c>
      <c r="B44" s="59">
        <v>3.4930104654128102E-2</v>
      </c>
    </row>
    <row r="45" spans="1:2" x14ac:dyDescent="0.25">
      <c r="A45" s="4">
        <v>21244</v>
      </c>
      <c r="B45" s="60">
        <v>3.4972020779713002E-2</v>
      </c>
    </row>
    <row r="46" spans="1:2" x14ac:dyDescent="0.25">
      <c r="A46" s="4">
        <v>21275</v>
      </c>
      <c r="B46" s="59">
        <v>3.5524578708032502E-2</v>
      </c>
    </row>
    <row r="47" spans="1:2" x14ac:dyDescent="0.25">
      <c r="A47" s="4">
        <v>21305</v>
      </c>
      <c r="B47" s="60">
        <v>3.6128496546068999E-2</v>
      </c>
    </row>
    <row r="48" spans="1:2" x14ac:dyDescent="0.25">
      <c r="A48" s="4">
        <v>21336</v>
      </c>
      <c r="B48" s="59">
        <v>3.6847453627335797E-2</v>
      </c>
    </row>
    <row r="49" spans="1:2" x14ac:dyDescent="0.25">
      <c r="A49" s="4">
        <v>21366</v>
      </c>
      <c r="B49" s="60">
        <v>3.7005897677933303E-2</v>
      </c>
    </row>
    <row r="50" spans="1:2" x14ac:dyDescent="0.25">
      <c r="A50" s="4">
        <v>21397</v>
      </c>
      <c r="B50" s="59">
        <v>3.7039202985843497E-2</v>
      </c>
    </row>
    <row r="51" spans="1:2" x14ac:dyDescent="0.25">
      <c r="A51" s="4">
        <v>21428</v>
      </c>
      <c r="B51" s="60">
        <v>3.7320700928535899E-2</v>
      </c>
    </row>
    <row r="52" spans="1:2" x14ac:dyDescent="0.25">
      <c r="A52" s="4">
        <v>21458</v>
      </c>
      <c r="B52" s="59">
        <v>3.7380414050021502E-2</v>
      </c>
    </row>
    <row r="53" spans="1:2" x14ac:dyDescent="0.25">
      <c r="A53" s="4">
        <v>21489</v>
      </c>
      <c r="B53" s="60">
        <v>3.7503769416386598E-2</v>
      </c>
    </row>
    <row r="54" spans="1:2" x14ac:dyDescent="0.25">
      <c r="A54" s="4">
        <v>21519</v>
      </c>
      <c r="B54" s="59">
        <v>3.7485017531678398E-2</v>
      </c>
    </row>
    <row r="55" spans="1:2" x14ac:dyDescent="0.25">
      <c r="A55" s="4">
        <v>21550</v>
      </c>
      <c r="B55" s="60">
        <v>3.7661197114077297E-2</v>
      </c>
    </row>
    <row r="56" spans="1:2" x14ac:dyDescent="0.25">
      <c r="A56" s="4">
        <v>21581</v>
      </c>
      <c r="B56" s="59">
        <v>3.8241179549634102E-2</v>
      </c>
    </row>
    <row r="57" spans="1:2" x14ac:dyDescent="0.25">
      <c r="A57" s="4">
        <v>21609</v>
      </c>
      <c r="B57" s="60">
        <v>3.8592998401490698E-2</v>
      </c>
    </row>
    <row r="58" spans="1:2" x14ac:dyDescent="0.25">
      <c r="A58" s="4">
        <v>21640</v>
      </c>
      <c r="B58" s="59">
        <v>3.87589482946172E-2</v>
      </c>
    </row>
    <row r="59" spans="1:2" x14ac:dyDescent="0.25">
      <c r="A59" s="4">
        <v>21670</v>
      </c>
      <c r="B59" s="60">
        <v>3.9371339677672097E-2</v>
      </c>
    </row>
    <row r="60" spans="1:2" x14ac:dyDescent="0.25">
      <c r="A60" s="4">
        <v>21701</v>
      </c>
      <c r="B60" s="59">
        <v>3.9658750457319099E-2</v>
      </c>
    </row>
    <row r="61" spans="1:2" x14ac:dyDescent="0.25">
      <c r="A61" s="4">
        <v>21731</v>
      </c>
      <c r="B61" s="60">
        <v>3.9920498210337399E-2</v>
      </c>
    </row>
    <row r="62" spans="1:2" x14ac:dyDescent="0.25">
      <c r="A62" s="4">
        <v>21762</v>
      </c>
      <c r="B62" s="59">
        <v>4.0156029149778401E-2</v>
      </c>
    </row>
    <row r="63" spans="1:2" x14ac:dyDescent="0.25">
      <c r="A63" s="4">
        <v>21793</v>
      </c>
      <c r="B63" s="60">
        <v>4.0224294399332998E-2</v>
      </c>
    </row>
    <row r="64" spans="1:2" x14ac:dyDescent="0.25">
      <c r="A64" s="4">
        <v>21823</v>
      </c>
      <c r="B64" s="59">
        <v>4.0083509368935399E-2</v>
      </c>
    </row>
    <row r="65" spans="1:2" x14ac:dyDescent="0.25">
      <c r="A65" s="4">
        <v>21854</v>
      </c>
      <c r="B65" s="60">
        <v>4.0179709791420798E-2</v>
      </c>
    </row>
    <row r="66" spans="1:2" x14ac:dyDescent="0.25">
      <c r="A66" s="4">
        <v>21884</v>
      </c>
      <c r="B66" s="59">
        <v>4.0268105152961899E-2</v>
      </c>
    </row>
    <row r="67" spans="1:2" x14ac:dyDescent="0.25">
      <c r="A67" s="4">
        <v>21915</v>
      </c>
      <c r="B67" s="60">
        <v>4.0602330425731498E-2</v>
      </c>
    </row>
    <row r="68" spans="1:2" x14ac:dyDescent="0.25">
      <c r="A68" s="4">
        <v>21946</v>
      </c>
      <c r="B68" s="59">
        <v>4.0732257883093897E-2</v>
      </c>
    </row>
    <row r="69" spans="1:2" x14ac:dyDescent="0.25">
      <c r="A69" s="4">
        <v>21975</v>
      </c>
      <c r="B69" s="60">
        <v>4.0610061109444602E-2</v>
      </c>
    </row>
    <row r="70" spans="1:2" x14ac:dyDescent="0.25">
      <c r="A70" s="4">
        <v>22006</v>
      </c>
      <c r="B70" s="59">
        <v>4.1133930897756403E-2</v>
      </c>
    </row>
    <row r="71" spans="1:2" x14ac:dyDescent="0.25">
      <c r="A71" s="4">
        <v>22036</v>
      </c>
      <c r="B71" s="60">
        <v>4.1528816634374903E-2</v>
      </c>
    </row>
    <row r="72" spans="1:2" x14ac:dyDescent="0.25">
      <c r="A72" s="4">
        <v>22067</v>
      </c>
      <c r="B72" s="59">
        <v>4.1844435640796103E-2</v>
      </c>
    </row>
    <row r="73" spans="1:2" x14ac:dyDescent="0.25">
      <c r="A73" s="4">
        <v>22097</v>
      </c>
      <c r="B73" s="60">
        <v>4.1886280076436903E-2</v>
      </c>
    </row>
    <row r="74" spans="1:2" x14ac:dyDescent="0.25">
      <c r="A74" s="4">
        <v>22128</v>
      </c>
      <c r="B74" s="59">
        <v>4.20789569647885E-2</v>
      </c>
    </row>
    <row r="75" spans="1:2" x14ac:dyDescent="0.25">
      <c r="A75" s="4">
        <v>22159</v>
      </c>
      <c r="B75" s="60">
        <v>4.2217817522772302E-2</v>
      </c>
    </row>
    <row r="76" spans="1:2" x14ac:dyDescent="0.25">
      <c r="A76" s="4">
        <v>22189</v>
      </c>
      <c r="B76" s="59">
        <v>4.23149185030747E-2</v>
      </c>
    </row>
    <row r="77" spans="1:2" x14ac:dyDescent="0.25">
      <c r="A77" s="4">
        <v>22220</v>
      </c>
      <c r="B77" s="60">
        <v>4.26407433755484E-2</v>
      </c>
    </row>
    <row r="78" spans="1:2" x14ac:dyDescent="0.25">
      <c r="A78" s="4">
        <v>22250</v>
      </c>
      <c r="B78" s="59">
        <v>4.3139640073042301E-2</v>
      </c>
    </row>
    <row r="79" spans="1:2" x14ac:dyDescent="0.25">
      <c r="A79" s="4">
        <v>22281</v>
      </c>
      <c r="B79" s="60">
        <v>4.3588292329801999E-2</v>
      </c>
    </row>
    <row r="80" spans="1:2" x14ac:dyDescent="0.25">
      <c r="A80" s="4">
        <v>22312</v>
      </c>
      <c r="B80" s="59">
        <v>4.3823669108382902E-2</v>
      </c>
    </row>
    <row r="81" spans="1:2" x14ac:dyDescent="0.25">
      <c r="A81" s="4">
        <v>22340</v>
      </c>
      <c r="B81" s="60">
        <v>4.4007728518638101E-2</v>
      </c>
    </row>
    <row r="82" spans="1:2" x14ac:dyDescent="0.25">
      <c r="A82" s="4">
        <v>22371</v>
      </c>
      <c r="B82" s="59">
        <v>4.47162529477882E-2</v>
      </c>
    </row>
    <row r="83" spans="1:2" x14ac:dyDescent="0.25">
      <c r="A83" s="4">
        <v>22401</v>
      </c>
      <c r="B83" s="60">
        <v>4.5628464507923003E-2</v>
      </c>
    </row>
    <row r="84" spans="1:2" x14ac:dyDescent="0.25">
      <c r="A84" s="4">
        <v>22432</v>
      </c>
      <c r="B84" s="59">
        <v>4.6130377617510203E-2</v>
      </c>
    </row>
    <row r="85" spans="1:2" x14ac:dyDescent="0.25">
      <c r="A85" s="4">
        <v>22462</v>
      </c>
      <c r="B85" s="60">
        <v>4.6190347108413E-2</v>
      </c>
    </row>
    <row r="86" spans="1:2" x14ac:dyDescent="0.25">
      <c r="A86" s="4">
        <v>22493</v>
      </c>
      <c r="B86" s="59">
        <v>4.63012039414731E-2</v>
      </c>
    </row>
    <row r="87" spans="1:2" x14ac:dyDescent="0.25">
      <c r="A87" s="4">
        <v>22524</v>
      </c>
      <c r="B87" s="60">
        <v>4.5764109975752101E-2</v>
      </c>
    </row>
    <row r="88" spans="1:2" x14ac:dyDescent="0.25">
      <c r="A88" s="4">
        <v>22554</v>
      </c>
      <c r="B88" s="59">
        <v>4.54757960829048E-2</v>
      </c>
    </row>
    <row r="89" spans="1:2" x14ac:dyDescent="0.25">
      <c r="A89" s="4">
        <v>22585</v>
      </c>
      <c r="B89" s="60">
        <v>4.5544009777029201E-2</v>
      </c>
    </row>
    <row r="90" spans="1:2" x14ac:dyDescent="0.25">
      <c r="A90" s="4">
        <v>22615</v>
      </c>
      <c r="B90" s="59">
        <v>4.5780838627869698E-2</v>
      </c>
    </row>
    <row r="91" spans="1:2" x14ac:dyDescent="0.25">
      <c r="A91" s="4">
        <v>22646</v>
      </c>
      <c r="B91" s="60">
        <v>4.60875702466765E-2</v>
      </c>
    </row>
    <row r="92" spans="1:2" x14ac:dyDescent="0.25">
      <c r="A92" s="4">
        <v>22677</v>
      </c>
      <c r="B92" s="59">
        <v>4.6290355555761803E-2</v>
      </c>
    </row>
    <row r="93" spans="1:2" x14ac:dyDescent="0.25">
      <c r="A93" s="4">
        <v>22705</v>
      </c>
      <c r="B93" s="60">
        <v>4.6332016875762001E-2</v>
      </c>
    </row>
    <row r="94" spans="1:2" x14ac:dyDescent="0.25">
      <c r="A94" s="4">
        <v>22736</v>
      </c>
      <c r="B94" s="59">
        <v>4.6744371825956303E-2</v>
      </c>
    </row>
    <row r="95" spans="1:2" x14ac:dyDescent="0.25">
      <c r="A95" s="4">
        <v>22766</v>
      </c>
      <c r="B95" s="60">
        <v>4.7295955413502601E-2</v>
      </c>
    </row>
    <row r="96" spans="1:2" x14ac:dyDescent="0.25">
      <c r="A96" s="4">
        <v>22797</v>
      </c>
      <c r="B96" s="59">
        <v>4.7338521773374699E-2</v>
      </c>
    </row>
    <row r="97" spans="1:2" x14ac:dyDescent="0.25">
      <c r="A97" s="4">
        <v>22827</v>
      </c>
      <c r="B97" s="60">
        <v>4.7371658738616103E-2</v>
      </c>
    </row>
    <row r="98" spans="1:2" x14ac:dyDescent="0.25">
      <c r="A98" s="4">
        <v>22858</v>
      </c>
      <c r="B98" s="59">
        <v>4.7826426662506798E-2</v>
      </c>
    </row>
    <row r="99" spans="1:2" x14ac:dyDescent="0.25">
      <c r="A99" s="4">
        <v>22889</v>
      </c>
      <c r="B99" s="60">
        <v>4.7845557233171798E-2</v>
      </c>
    </row>
    <row r="100" spans="1:2" x14ac:dyDescent="0.25">
      <c r="A100" s="4">
        <v>22919</v>
      </c>
      <c r="B100" s="59">
        <v>4.8132630576570801E-2</v>
      </c>
    </row>
    <row r="101" spans="1:2" x14ac:dyDescent="0.25">
      <c r="A101" s="4">
        <v>22950</v>
      </c>
      <c r="B101" s="60">
        <v>4.8281841731358202E-2</v>
      </c>
    </row>
    <row r="102" spans="1:2" x14ac:dyDescent="0.25">
      <c r="A102" s="4">
        <v>22980</v>
      </c>
      <c r="B102" s="59">
        <v>4.8595673702612002E-2</v>
      </c>
    </row>
    <row r="103" spans="1:2" x14ac:dyDescent="0.25">
      <c r="A103" s="4">
        <v>23011</v>
      </c>
      <c r="B103" s="60">
        <v>4.8989298659603199E-2</v>
      </c>
    </row>
    <row r="104" spans="1:2" x14ac:dyDescent="0.25">
      <c r="A104" s="4">
        <v>23042</v>
      </c>
      <c r="B104" s="59">
        <v>5.0821498429472402E-2</v>
      </c>
    </row>
    <row r="105" spans="1:2" x14ac:dyDescent="0.25">
      <c r="A105" s="4">
        <v>23070</v>
      </c>
      <c r="B105" s="60">
        <v>5.3901281234298402E-2</v>
      </c>
    </row>
    <row r="106" spans="1:2" x14ac:dyDescent="0.25">
      <c r="A106" s="4">
        <v>23101</v>
      </c>
      <c r="B106" s="59">
        <v>5.6693367602235097E-2</v>
      </c>
    </row>
    <row r="107" spans="1:2" x14ac:dyDescent="0.25">
      <c r="A107" s="4">
        <v>23131</v>
      </c>
      <c r="B107" s="60">
        <v>5.91538597561721E-2</v>
      </c>
    </row>
    <row r="108" spans="1:2" x14ac:dyDescent="0.25">
      <c r="A108" s="4">
        <v>23162</v>
      </c>
      <c r="B108" s="59">
        <v>5.98873676171486E-2</v>
      </c>
    </row>
    <row r="109" spans="1:2" x14ac:dyDescent="0.25">
      <c r="A109" s="4">
        <v>23192</v>
      </c>
      <c r="B109" s="60">
        <v>6.1216867178249298E-2</v>
      </c>
    </row>
    <row r="110" spans="1:2" x14ac:dyDescent="0.25">
      <c r="A110" s="4">
        <v>23223</v>
      </c>
      <c r="B110" s="59">
        <v>6.1688237055521802E-2</v>
      </c>
    </row>
    <row r="111" spans="1:2" x14ac:dyDescent="0.25">
      <c r="A111" s="4">
        <v>23254</v>
      </c>
      <c r="B111" s="60">
        <v>6.1848626471866203E-2</v>
      </c>
    </row>
    <row r="112" spans="1:2" x14ac:dyDescent="0.25">
      <c r="A112" s="4">
        <v>23284</v>
      </c>
      <c r="B112" s="59">
        <v>6.24856673245264E-2</v>
      </c>
    </row>
    <row r="113" spans="1:2" x14ac:dyDescent="0.25">
      <c r="A113" s="4">
        <v>23315</v>
      </c>
      <c r="B113" s="60">
        <v>6.3510432268648595E-2</v>
      </c>
    </row>
    <row r="114" spans="1:2" x14ac:dyDescent="0.25">
      <c r="A114" s="4">
        <v>23345</v>
      </c>
      <c r="B114" s="59">
        <v>6.4844151346290194E-2</v>
      </c>
    </row>
    <row r="115" spans="1:2" x14ac:dyDescent="0.25">
      <c r="A115" s="4">
        <v>23376</v>
      </c>
      <c r="B115" s="60">
        <v>6.5447201953810694E-2</v>
      </c>
    </row>
    <row r="116" spans="1:2" x14ac:dyDescent="0.25">
      <c r="A116" s="4">
        <v>23407</v>
      </c>
      <c r="B116" s="59">
        <v>6.6402731102336396E-2</v>
      </c>
    </row>
    <row r="117" spans="1:2" x14ac:dyDescent="0.25">
      <c r="A117" s="4">
        <v>23436</v>
      </c>
      <c r="B117" s="60">
        <v>6.6767946123399202E-2</v>
      </c>
    </row>
    <row r="118" spans="1:2" x14ac:dyDescent="0.25">
      <c r="A118" s="4">
        <v>23467</v>
      </c>
      <c r="B118" s="59">
        <v>6.8316962473462098E-2</v>
      </c>
    </row>
    <row r="119" spans="1:2" x14ac:dyDescent="0.25">
      <c r="A119" s="4">
        <v>23497</v>
      </c>
      <c r="B119" s="60">
        <v>6.9901916002846398E-2</v>
      </c>
    </row>
    <row r="120" spans="1:2" x14ac:dyDescent="0.25">
      <c r="A120" s="4">
        <v>23528</v>
      </c>
      <c r="B120" s="59">
        <v>7.2117806740136695E-2</v>
      </c>
    </row>
    <row r="121" spans="1:2" x14ac:dyDescent="0.25">
      <c r="A121" s="4">
        <v>23558</v>
      </c>
      <c r="B121" s="60">
        <v>7.3206785621912698E-2</v>
      </c>
    </row>
    <row r="122" spans="1:2" x14ac:dyDescent="0.25">
      <c r="A122" s="4">
        <v>23589</v>
      </c>
      <c r="B122" s="59">
        <v>7.2591848622688707E-2</v>
      </c>
    </row>
    <row r="123" spans="1:2" x14ac:dyDescent="0.25">
      <c r="A123" s="4">
        <v>23620</v>
      </c>
      <c r="B123" s="60">
        <v>7.1510230078210599E-2</v>
      </c>
    </row>
    <row r="124" spans="1:2" x14ac:dyDescent="0.25">
      <c r="A124" s="4">
        <v>23650</v>
      </c>
      <c r="B124" s="59">
        <v>7.1045413582702194E-2</v>
      </c>
    </row>
    <row r="125" spans="1:2" x14ac:dyDescent="0.25">
      <c r="A125" s="4">
        <v>23681</v>
      </c>
      <c r="B125" s="60">
        <v>7.0498363898115396E-2</v>
      </c>
    </row>
    <row r="126" spans="1:2" x14ac:dyDescent="0.25">
      <c r="A126" s="4">
        <v>23711</v>
      </c>
      <c r="B126" s="59">
        <v>7.107645048208E-2</v>
      </c>
    </row>
    <row r="127" spans="1:2" x14ac:dyDescent="0.25">
      <c r="A127" s="4">
        <v>23742</v>
      </c>
      <c r="B127" s="60">
        <v>7.1197280447899497E-2</v>
      </c>
    </row>
    <row r="128" spans="1:2" x14ac:dyDescent="0.25">
      <c r="A128" s="4">
        <v>23773</v>
      </c>
      <c r="B128" s="59">
        <v>7.2201162102214902E-2</v>
      </c>
    </row>
    <row r="129" spans="1:2" x14ac:dyDescent="0.25">
      <c r="A129" s="4">
        <v>23801</v>
      </c>
      <c r="B129" s="60">
        <v>7.1500810829823402E-2</v>
      </c>
    </row>
    <row r="130" spans="1:2" x14ac:dyDescent="0.25">
      <c r="A130" s="4">
        <v>23832</v>
      </c>
      <c r="B130" s="59">
        <v>7.2516122343606895E-2</v>
      </c>
    </row>
    <row r="131" spans="1:2" x14ac:dyDescent="0.25">
      <c r="A131" s="4">
        <v>23862</v>
      </c>
      <c r="B131" s="60">
        <v>7.3785154484620002E-2</v>
      </c>
    </row>
    <row r="132" spans="1:2" x14ac:dyDescent="0.25">
      <c r="A132" s="4">
        <v>23893</v>
      </c>
      <c r="B132" s="59">
        <v>7.4707468915677797E-2</v>
      </c>
    </row>
    <row r="133" spans="1:2" x14ac:dyDescent="0.25">
      <c r="A133" s="4">
        <v>23923</v>
      </c>
      <c r="B133" s="60">
        <v>7.5843022443196101E-2</v>
      </c>
    </row>
    <row r="134" spans="1:2" x14ac:dyDescent="0.25">
      <c r="A134" s="4">
        <v>23954</v>
      </c>
      <c r="B134" s="59">
        <v>7.5903696861150602E-2</v>
      </c>
    </row>
    <row r="135" spans="1:2" x14ac:dyDescent="0.25">
      <c r="A135" s="4">
        <v>23985</v>
      </c>
      <c r="B135" s="60">
        <v>7.6063094624559E-2</v>
      </c>
    </row>
    <row r="136" spans="1:2" x14ac:dyDescent="0.25">
      <c r="A136" s="4">
        <v>24015</v>
      </c>
      <c r="B136" s="59">
        <v>7.6762875095105002E-2</v>
      </c>
    </row>
    <row r="137" spans="1:2" x14ac:dyDescent="0.25">
      <c r="A137" s="4">
        <v>24046</v>
      </c>
      <c r="B137" s="60">
        <v>7.8420953197159193E-2</v>
      </c>
    </row>
    <row r="138" spans="1:2" x14ac:dyDescent="0.25">
      <c r="A138" s="4">
        <v>24076</v>
      </c>
      <c r="B138" s="59">
        <v>7.95188465419195E-2</v>
      </c>
    </row>
    <row r="139" spans="1:2" x14ac:dyDescent="0.25">
      <c r="A139" s="4">
        <v>24107</v>
      </c>
      <c r="B139" s="60">
        <v>8.1490913936159107E-2</v>
      </c>
    </row>
    <row r="140" spans="1:2" x14ac:dyDescent="0.25">
      <c r="A140" s="4">
        <v>24138</v>
      </c>
      <c r="B140" s="59">
        <v>8.2542146725935503E-2</v>
      </c>
    </row>
    <row r="141" spans="1:2" x14ac:dyDescent="0.25">
      <c r="A141" s="4">
        <v>24166</v>
      </c>
      <c r="B141" s="60">
        <v>8.3598686204027495E-2</v>
      </c>
    </row>
    <row r="142" spans="1:2" x14ac:dyDescent="0.25">
      <c r="A142" s="4">
        <v>24197</v>
      </c>
      <c r="B142" s="59">
        <v>8.5646854016026203E-2</v>
      </c>
    </row>
    <row r="143" spans="1:2" x14ac:dyDescent="0.25">
      <c r="A143" s="4">
        <v>24227</v>
      </c>
      <c r="B143" s="60">
        <v>8.8199130265703807E-2</v>
      </c>
    </row>
    <row r="144" spans="1:2" x14ac:dyDescent="0.25">
      <c r="A144" s="4">
        <v>24258</v>
      </c>
      <c r="B144" s="59">
        <v>8.9231060089812506E-2</v>
      </c>
    </row>
    <row r="145" spans="1:2" x14ac:dyDescent="0.25">
      <c r="A145" s="4">
        <v>24288</v>
      </c>
      <c r="B145" s="60">
        <v>8.9177521453758596E-2</v>
      </c>
    </row>
    <row r="146" spans="1:2" x14ac:dyDescent="0.25">
      <c r="A146" s="4">
        <v>24319</v>
      </c>
      <c r="B146" s="59">
        <v>8.9266698975212305E-2</v>
      </c>
    </row>
    <row r="147" spans="1:2" x14ac:dyDescent="0.25">
      <c r="A147" s="4">
        <v>24350</v>
      </c>
      <c r="B147" s="60">
        <v>8.9034605557876803E-2</v>
      </c>
    </row>
    <row r="148" spans="1:2" x14ac:dyDescent="0.25">
      <c r="A148" s="4">
        <v>24380</v>
      </c>
      <c r="B148" s="59">
        <v>9.0005082758457602E-2</v>
      </c>
    </row>
    <row r="149" spans="1:2" x14ac:dyDescent="0.25">
      <c r="A149" s="4">
        <v>24411</v>
      </c>
      <c r="B149" s="60">
        <v>9.0977137652249004E-2</v>
      </c>
    </row>
    <row r="150" spans="1:2" x14ac:dyDescent="0.25">
      <c r="A150" s="4">
        <v>24441</v>
      </c>
      <c r="B150" s="59">
        <v>9.1213678210144797E-2</v>
      </c>
    </row>
    <row r="151" spans="1:2" x14ac:dyDescent="0.25">
      <c r="A151" s="4">
        <v>24472</v>
      </c>
      <c r="B151" s="60">
        <v>9.1979873107110005E-2</v>
      </c>
    </row>
    <row r="152" spans="1:2" x14ac:dyDescent="0.25">
      <c r="A152" s="4">
        <v>24503</v>
      </c>
      <c r="B152" s="59">
        <v>9.2458168447266995E-2</v>
      </c>
    </row>
    <row r="153" spans="1:2" x14ac:dyDescent="0.25">
      <c r="A153" s="4">
        <v>24531</v>
      </c>
      <c r="B153" s="60">
        <v>9.2874230205279698E-2</v>
      </c>
    </row>
    <row r="154" spans="1:2" x14ac:dyDescent="0.25">
      <c r="A154" s="4">
        <v>24562</v>
      </c>
      <c r="B154" s="59">
        <v>9.3886559314517296E-2</v>
      </c>
    </row>
    <row r="155" spans="1:2" x14ac:dyDescent="0.25">
      <c r="A155" s="4">
        <v>24592</v>
      </c>
      <c r="B155" s="60">
        <v>9.4252716895843899E-2</v>
      </c>
    </row>
    <row r="156" spans="1:2" x14ac:dyDescent="0.25">
      <c r="A156" s="4">
        <v>24623</v>
      </c>
      <c r="B156" s="59">
        <v>9.4846509012287694E-2</v>
      </c>
    </row>
    <row r="157" spans="1:2" x14ac:dyDescent="0.25">
      <c r="A157" s="4">
        <v>24653</v>
      </c>
      <c r="B157" s="60">
        <v>9.6515807570903903E-2</v>
      </c>
    </row>
    <row r="158" spans="1:2" x14ac:dyDescent="0.25">
      <c r="A158" s="4">
        <v>24684</v>
      </c>
      <c r="B158" s="59">
        <v>9.6660581282260294E-2</v>
      </c>
    </row>
    <row r="159" spans="1:2" x14ac:dyDescent="0.25">
      <c r="A159" s="4">
        <v>24715</v>
      </c>
      <c r="B159" s="60">
        <v>9.65059243522087E-2</v>
      </c>
    </row>
    <row r="160" spans="1:2" x14ac:dyDescent="0.25">
      <c r="A160" s="4">
        <v>24745</v>
      </c>
      <c r="B160" s="59">
        <v>9.6834044495006197E-2</v>
      </c>
    </row>
    <row r="161" spans="1:2" x14ac:dyDescent="0.25">
      <c r="A161" s="4">
        <v>24776</v>
      </c>
      <c r="B161" s="60">
        <v>9.7589350042067202E-2</v>
      </c>
    </row>
    <row r="162" spans="1:2" x14ac:dyDescent="0.25">
      <c r="A162" s="4">
        <v>24806</v>
      </c>
      <c r="B162" s="59">
        <v>9.8135850402302799E-2</v>
      </c>
    </row>
    <row r="163" spans="1:2" x14ac:dyDescent="0.25">
      <c r="A163" s="4">
        <v>24837</v>
      </c>
      <c r="B163" s="60">
        <v>9.8567648144072997E-2</v>
      </c>
    </row>
    <row r="164" spans="1:2" x14ac:dyDescent="0.25">
      <c r="A164" s="4">
        <v>24868</v>
      </c>
      <c r="B164" s="59">
        <v>9.95434678606993E-2</v>
      </c>
    </row>
    <row r="165" spans="1:2" x14ac:dyDescent="0.25">
      <c r="A165" s="4">
        <v>24897</v>
      </c>
      <c r="B165" s="60">
        <v>9.9533513513913194E-2</v>
      </c>
    </row>
    <row r="166" spans="1:2" x14ac:dyDescent="0.25">
      <c r="A166" s="4">
        <v>24928</v>
      </c>
      <c r="B166" s="59">
        <v>0.10057861540580899</v>
      </c>
    </row>
    <row r="167" spans="1:2" x14ac:dyDescent="0.25">
      <c r="A167" s="4">
        <v>24958</v>
      </c>
      <c r="B167" s="60">
        <v>0.10222810469846499</v>
      </c>
    </row>
    <row r="168" spans="1:2" x14ac:dyDescent="0.25">
      <c r="A168" s="4">
        <v>24989</v>
      </c>
      <c r="B168" s="59">
        <v>0.102913032999944</v>
      </c>
    </row>
    <row r="169" spans="1:2" x14ac:dyDescent="0.25">
      <c r="A169" s="4">
        <v>25019</v>
      </c>
      <c r="B169" s="60">
        <v>0.103304102525344</v>
      </c>
    </row>
    <row r="170" spans="1:2" x14ac:dyDescent="0.25">
      <c r="A170" s="4">
        <v>25050</v>
      </c>
      <c r="B170" s="59">
        <v>0.104130535345547</v>
      </c>
    </row>
    <row r="171" spans="1:2" x14ac:dyDescent="0.25">
      <c r="A171" s="4">
        <v>25081</v>
      </c>
      <c r="B171" s="60">
        <v>0.10388062206071801</v>
      </c>
    </row>
    <row r="172" spans="1:2" x14ac:dyDescent="0.25">
      <c r="A172" s="4">
        <v>25111</v>
      </c>
      <c r="B172" s="59">
        <v>0.10401566686939601</v>
      </c>
    </row>
    <row r="173" spans="1:2" x14ac:dyDescent="0.25">
      <c r="A173" s="4">
        <v>25142</v>
      </c>
      <c r="B173" s="60">
        <v>0.104379721703439</v>
      </c>
    </row>
    <row r="174" spans="1:2" x14ac:dyDescent="0.25">
      <c r="A174" s="4">
        <v>25172</v>
      </c>
      <c r="B174" s="59">
        <v>0.105110379755363</v>
      </c>
    </row>
    <row r="175" spans="1:2" x14ac:dyDescent="0.25">
      <c r="A175" s="4">
        <v>25203</v>
      </c>
      <c r="B175" s="60">
        <v>0.10497373626168099</v>
      </c>
    </row>
    <row r="176" spans="1:2" x14ac:dyDescent="0.25">
      <c r="A176" s="4">
        <v>25234</v>
      </c>
      <c r="B176" s="59">
        <v>0.106212426349569</v>
      </c>
    </row>
    <row r="177" spans="1:2" x14ac:dyDescent="0.25">
      <c r="A177" s="4">
        <v>25262</v>
      </c>
      <c r="B177" s="60">
        <v>0.10590441031315601</v>
      </c>
    </row>
    <row r="178" spans="1:2" x14ac:dyDescent="0.25">
      <c r="A178" s="4">
        <v>25293</v>
      </c>
      <c r="B178" s="59">
        <v>0.10678341691875499</v>
      </c>
    </row>
    <row r="179" spans="1:2" x14ac:dyDescent="0.25">
      <c r="A179" s="4">
        <v>25323</v>
      </c>
      <c r="B179" s="60">
        <v>0.108556021639606</v>
      </c>
    </row>
    <row r="180" spans="1:2" x14ac:dyDescent="0.25">
      <c r="A180" s="4">
        <v>25354</v>
      </c>
      <c r="B180" s="59">
        <v>0.109522170232199</v>
      </c>
    </row>
    <row r="181" spans="1:2" x14ac:dyDescent="0.25">
      <c r="A181" s="4">
        <v>25384</v>
      </c>
      <c r="B181" s="60">
        <v>0.110113589951452</v>
      </c>
    </row>
    <row r="182" spans="1:2" x14ac:dyDescent="0.25">
      <c r="A182" s="4">
        <v>25415</v>
      </c>
      <c r="B182" s="59">
        <v>0.110554044311258</v>
      </c>
    </row>
    <row r="183" spans="1:2" x14ac:dyDescent="0.25">
      <c r="A183" s="4">
        <v>25446</v>
      </c>
      <c r="B183" s="60">
        <v>0.11096309427521001</v>
      </c>
    </row>
    <row r="184" spans="1:2" x14ac:dyDescent="0.25">
      <c r="A184" s="4">
        <v>25476</v>
      </c>
      <c r="B184" s="59">
        <v>0.11168435438799899</v>
      </c>
    </row>
    <row r="185" spans="1:2" x14ac:dyDescent="0.25">
      <c r="A185" s="4">
        <v>25507</v>
      </c>
      <c r="B185" s="60">
        <v>0.113125082559604</v>
      </c>
    </row>
    <row r="186" spans="1:2" x14ac:dyDescent="0.25">
      <c r="A186" s="4">
        <v>25537</v>
      </c>
      <c r="B186" s="59">
        <v>0.11340789526600301</v>
      </c>
    </row>
    <row r="187" spans="1:2" x14ac:dyDescent="0.25">
      <c r="A187" s="4">
        <v>25568</v>
      </c>
      <c r="B187" s="60">
        <v>0.11403163868996601</v>
      </c>
    </row>
    <row r="188" spans="1:2" x14ac:dyDescent="0.25">
      <c r="A188" s="4">
        <v>25599</v>
      </c>
      <c r="B188" s="59">
        <v>0.11403163868996601</v>
      </c>
    </row>
    <row r="189" spans="1:2" x14ac:dyDescent="0.25">
      <c r="A189" s="4">
        <v>25627</v>
      </c>
      <c r="B189" s="60">
        <v>0.114054445017704</v>
      </c>
    </row>
    <row r="190" spans="1:2" x14ac:dyDescent="0.25">
      <c r="A190" s="4">
        <v>25658</v>
      </c>
      <c r="B190" s="59">
        <v>0.115023907800354</v>
      </c>
    </row>
    <row r="191" spans="1:2" x14ac:dyDescent="0.25">
      <c r="A191" s="4">
        <v>25688</v>
      </c>
      <c r="B191" s="60">
        <v>0.116622740118779</v>
      </c>
    </row>
    <row r="192" spans="1:2" x14ac:dyDescent="0.25">
      <c r="A192" s="4">
        <v>25719</v>
      </c>
      <c r="B192" s="59">
        <v>0.117205853819373</v>
      </c>
    </row>
    <row r="193" spans="1:2" x14ac:dyDescent="0.25">
      <c r="A193" s="4">
        <v>25749</v>
      </c>
      <c r="B193" s="60">
        <v>0.118436515284477</v>
      </c>
    </row>
    <row r="194" spans="1:2" x14ac:dyDescent="0.25">
      <c r="A194" s="4">
        <v>25780</v>
      </c>
      <c r="B194" s="59">
        <v>0.118768137527273</v>
      </c>
    </row>
    <row r="195" spans="1:2" x14ac:dyDescent="0.25">
      <c r="A195" s="4">
        <v>25811</v>
      </c>
      <c r="B195" s="60">
        <v>0.118079282329615</v>
      </c>
    </row>
    <row r="196" spans="1:2" x14ac:dyDescent="0.25">
      <c r="A196" s="4">
        <v>25841</v>
      </c>
      <c r="B196" s="59">
        <v>0.118941261090621</v>
      </c>
    </row>
    <row r="197" spans="1:2" x14ac:dyDescent="0.25">
      <c r="A197" s="4">
        <v>25872</v>
      </c>
      <c r="B197" s="60">
        <v>0.11902451997338501</v>
      </c>
    </row>
    <row r="198" spans="1:2" x14ac:dyDescent="0.25">
      <c r="A198" s="4">
        <v>25902</v>
      </c>
      <c r="B198" s="59">
        <v>0.120357594597087</v>
      </c>
    </row>
    <row r="199" spans="1:2" x14ac:dyDescent="0.25">
      <c r="A199" s="4">
        <v>25933</v>
      </c>
      <c r="B199" s="60">
        <v>0.12153709902413801</v>
      </c>
    </row>
    <row r="200" spans="1:2" x14ac:dyDescent="0.25">
      <c r="A200" s="4">
        <v>25964</v>
      </c>
      <c r="B200" s="59">
        <v>0.123457385188719</v>
      </c>
    </row>
    <row r="201" spans="1:2" x14ac:dyDescent="0.25">
      <c r="A201" s="4">
        <v>25992</v>
      </c>
      <c r="B201" s="60">
        <v>0.124494427224305</v>
      </c>
    </row>
    <row r="202" spans="1:2" x14ac:dyDescent="0.25">
      <c r="A202" s="4">
        <v>26023</v>
      </c>
      <c r="B202" s="59">
        <v>0.12572692205382499</v>
      </c>
    </row>
    <row r="203" spans="1:2" x14ac:dyDescent="0.25">
      <c r="A203" s="4">
        <v>26053</v>
      </c>
      <c r="B203" s="60">
        <v>0.12802772472741</v>
      </c>
    </row>
    <row r="204" spans="1:2" x14ac:dyDescent="0.25">
      <c r="A204" s="4">
        <v>26084</v>
      </c>
      <c r="B204" s="59">
        <v>0.12956405742413901</v>
      </c>
    </row>
    <row r="205" spans="1:2" x14ac:dyDescent="0.25">
      <c r="A205" s="4">
        <v>26114</v>
      </c>
      <c r="B205" s="60">
        <v>0.13028961614571399</v>
      </c>
    </row>
    <row r="206" spans="1:2" x14ac:dyDescent="0.25">
      <c r="A206" s="4">
        <v>26145</v>
      </c>
      <c r="B206" s="59">
        <v>0.13207458388691101</v>
      </c>
    </row>
    <row r="207" spans="1:2" x14ac:dyDescent="0.25">
      <c r="A207" s="4">
        <v>26176</v>
      </c>
      <c r="B207" s="60">
        <v>0.133487781934501</v>
      </c>
    </row>
    <row r="208" spans="1:2" x14ac:dyDescent="0.25">
      <c r="A208" s="4">
        <v>26206</v>
      </c>
      <c r="B208" s="59">
        <v>0.134582381746363</v>
      </c>
    </row>
    <row r="209" spans="1:2" x14ac:dyDescent="0.25">
      <c r="A209" s="4">
        <v>26237</v>
      </c>
      <c r="B209" s="60">
        <v>0.136479993328987</v>
      </c>
    </row>
    <row r="210" spans="1:2" x14ac:dyDescent="0.25">
      <c r="A210" s="4">
        <v>26267</v>
      </c>
      <c r="B210" s="59">
        <v>0.13794032925760699</v>
      </c>
    </row>
    <row r="211" spans="1:2" x14ac:dyDescent="0.25">
      <c r="A211" s="4">
        <v>26298</v>
      </c>
      <c r="B211" s="60">
        <v>0.13860244283804399</v>
      </c>
    </row>
    <row r="212" spans="1:2" x14ac:dyDescent="0.25">
      <c r="A212" s="4">
        <v>26329</v>
      </c>
      <c r="B212" s="59">
        <v>0.140127069709262</v>
      </c>
    </row>
    <row r="213" spans="1:2" x14ac:dyDescent="0.25">
      <c r="A213" s="4">
        <v>26358</v>
      </c>
      <c r="B213" s="60">
        <v>0.14173853101091899</v>
      </c>
    </row>
    <row r="214" spans="1:2" x14ac:dyDescent="0.25">
      <c r="A214" s="4">
        <v>26389</v>
      </c>
      <c r="B214" s="59">
        <v>0.14312756861482601</v>
      </c>
    </row>
    <row r="215" spans="1:2" x14ac:dyDescent="0.25">
      <c r="A215" s="4">
        <v>26419</v>
      </c>
      <c r="B215" s="60">
        <v>0.145260169387187</v>
      </c>
    </row>
    <row r="216" spans="1:2" x14ac:dyDescent="0.25">
      <c r="A216" s="4">
        <v>26450</v>
      </c>
      <c r="B216" s="59">
        <v>0.14642225074228399</v>
      </c>
    </row>
    <row r="217" spans="1:2" x14ac:dyDescent="0.25">
      <c r="A217" s="4">
        <v>26480</v>
      </c>
      <c r="B217" s="60">
        <v>0.147959684375078</v>
      </c>
    </row>
    <row r="218" spans="1:2" x14ac:dyDescent="0.25">
      <c r="A218" s="4">
        <v>26511</v>
      </c>
      <c r="B218" s="59">
        <v>0.149690812682267</v>
      </c>
    </row>
    <row r="219" spans="1:2" x14ac:dyDescent="0.25">
      <c r="A219" s="4">
        <v>26542</v>
      </c>
      <c r="B219" s="60">
        <v>0.15070871020850601</v>
      </c>
    </row>
    <row r="220" spans="1:2" x14ac:dyDescent="0.25">
      <c r="A220" s="4">
        <v>26572</v>
      </c>
      <c r="B220" s="59">
        <v>0.15289398650652899</v>
      </c>
    </row>
    <row r="221" spans="1:2" x14ac:dyDescent="0.25">
      <c r="A221" s="4">
        <v>26603</v>
      </c>
      <c r="B221" s="60">
        <v>0.15590599804070801</v>
      </c>
    </row>
    <row r="222" spans="1:2" x14ac:dyDescent="0.25">
      <c r="A222" s="4">
        <v>26633</v>
      </c>
      <c r="B222" s="59">
        <v>0.15766773581856799</v>
      </c>
    </row>
    <row r="223" spans="1:2" x14ac:dyDescent="0.25">
      <c r="A223" s="4">
        <v>26664</v>
      </c>
      <c r="B223" s="60">
        <v>0.157983071290205</v>
      </c>
    </row>
    <row r="224" spans="1:2" x14ac:dyDescent="0.25">
      <c r="A224" s="4">
        <v>26695</v>
      </c>
      <c r="B224" s="59">
        <v>0.15967349015300999</v>
      </c>
    </row>
    <row r="225" spans="1:2" x14ac:dyDescent="0.25">
      <c r="A225" s="4">
        <v>26723</v>
      </c>
      <c r="B225" s="60">
        <v>0.16289889465410101</v>
      </c>
    </row>
    <row r="226" spans="1:2" x14ac:dyDescent="0.25">
      <c r="A226" s="4">
        <v>26754</v>
      </c>
      <c r="B226" s="59">
        <v>0.168535196409133</v>
      </c>
    </row>
    <row r="227" spans="1:2" x14ac:dyDescent="0.25">
      <c r="A227" s="4">
        <v>26784</v>
      </c>
      <c r="B227" s="60">
        <v>0.17445078180309401</v>
      </c>
    </row>
    <row r="228" spans="1:2" x14ac:dyDescent="0.25">
      <c r="A228" s="4">
        <v>26815</v>
      </c>
      <c r="B228" s="59">
        <v>0.17966686017900599</v>
      </c>
    </row>
    <row r="229" spans="1:2" x14ac:dyDescent="0.25">
      <c r="A229" s="4">
        <v>26845</v>
      </c>
      <c r="B229" s="60">
        <v>0.183134430580461</v>
      </c>
    </row>
    <row r="230" spans="1:2" x14ac:dyDescent="0.25">
      <c r="A230" s="4">
        <v>26876</v>
      </c>
      <c r="B230" s="59">
        <v>0.18677880574901201</v>
      </c>
    </row>
    <row r="231" spans="1:2" x14ac:dyDescent="0.25">
      <c r="A231" s="4">
        <v>26907</v>
      </c>
      <c r="B231" s="60">
        <v>0.18601301264544101</v>
      </c>
    </row>
    <row r="232" spans="1:2" x14ac:dyDescent="0.25">
      <c r="A232" s="4">
        <v>26937</v>
      </c>
      <c r="B232" s="59">
        <v>0.18857999221994801</v>
      </c>
    </row>
    <row r="233" spans="1:2" x14ac:dyDescent="0.25">
      <c r="A233" s="4">
        <v>26968</v>
      </c>
      <c r="B233" s="60">
        <v>0.18961718217715801</v>
      </c>
    </row>
    <row r="234" spans="1:2" x14ac:dyDescent="0.25">
      <c r="A234" s="4">
        <v>26998</v>
      </c>
      <c r="B234" s="59">
        <v>0.19373187503040201</v>
      </c>
    </row>
    <row r="235" spans="1:2" x14ac:dyDescent="0.25">
      <c r="A235" s="4">
        <v>27029</v>
      </c>
      <c r="B235" s="60">
        <v>0.196017911155761</v>
      </c>
    </row>
    <row r="236" spans="1:2" x14ac:dyDescent="0.25">
      <c r="A236" s="4">
        <v>27060</v>
      </c>
      <c r="B236" s="59">
        <v>0.20160442162369999</v>
      </c>
    </row>
    <row r="237" spans="1:2" x14ac:dyDescent="0.25">
      <c r="A237" s="4">
        <v>27088</v>
      </c>
      <c r="B237" s="60">
        <v>0.20672517393294201</v>
      </c>
    </row>
    <row r="238" spans="1:2" x14ac:dyDescent="0.25">
      <c r="A238" s="4">
        <v>27119</v>
      </c>
      <c r="B238" s="59">
        <v>0.21352643215533601</v>
      </c>
    </row>
    <row r="239" spans="1:2" x14ac:dyDescent="0.25">
      <c r="A239" s="4">
        <v>27149</v>
      </c>
      <c r="B239" s="60">
        <v>0.219334351109961</v>
      </c>
    </row>
    <row r="240" spans="1:2" x14ac:dyDescent="0.25">
      <c r="A240" s="4">
        <v>27180</v>
      </c>
      <c r="B240" s="59">
        <v>0.22194442988817001</v>
      </c>
    </row>
    <row r="241" spans="1:2" x14ac:dyDescent="0.25">
      <c r="A241" s="4">
        <v>27210</v>
      </c>
      <c r="B241" s="60">
        <v>0.22425265195900701</v>
      </c>
    </row>
    <row r="242" spans="1:2" x14ac:dyDescent="0.25">
      <c r="A242" s="4">
        <v>27241</v>
      </c>
      <c r="B242" s="59">
        <v>0.226383052152617</v>
      </c>
    </row>
    <row r="243" spans="1:2" x14ac:dyDescent="0.25">
      <c r="A243" s="4">
        <v>27272</v>
      </c>
      <c r="B243" s="60">
        <v>0.22706220130907501</v>
      </c>
    </row>
    <row r="244" spans="1:2" x14ac:dyDescent="0.25">
      <c r="A244" s="4">
        <v>27302</v>
      </c>
      <c r="B244" s="59">
        <v>0.23058166542936601</v>
      </c>
    </row>
    <row r="245" spans="1:2" x14ac:dyDescent="0.25">
      <c r="A245" s="4">
        <v>27333</v>
      </c>
      <c r="B245" s="60">
        <v>0.24026609537739901</v>
      </c>
    </row>
    <row r="246" spans="1:2" x14ac:dyDescent="0.25">
      <c r="A246" s="4">
        <v>27363</v>
      </c>
      <c r="B246" s="59">
        <v>0.24300512886470099</v>
      </c>
    </row>
    <row r="247" spans="1:2" x14ac:dyDescent="0.25">
      <c r="A247" s="4">
        <v>27394</v>
      </c>
      <c r="B247" s="60">
        <v>0.24769512785178999</v>
      </c>
    </row>
    <row r="248" spans="1:2" x14ac:dyDescent="0.25">
      <c r="A248" s="4">
        <v>27425</v>
      </c>
      <c r="B248" s="59">
        <v>0.25477920850835101</v>
      </c>
    </row>
    <row r="249" spans="1:2" x14ac:dyDescent="0.25">
      <c r="A249" s="4">
        <v>27453</v>
      </c>
      <c r="B249" s="60">
        <v>0.25903402129044101</v>
      </c>
    </row>
    <row r="250" spans="1:2" x14ac:dyDescent="0.25">
      <c r="A250" s="4">
        <v>27484</v>
      </c>
      <c r="B250" s="59">
        <v>0.26613155347379902</v>
      </c>
    </row>
    <row r="251" spans="1:2" x14ac:dyDescent="0.25">
      <c r="A251" s="4">
        <v>27514</v>
      </c>
      <c r="B251" s="60">
        <v>0.272811455465991</v>
      </c>
    </row>
    <row r="252" spans="1:2" x14ac:dyDescent="0.25">
      <c r="A252" s="4">
        <v>27545</v>
      </c>
      <c r="B252" s="59">
        <v>0.27780390510101899</v>
      </c>
    </row>
    <row r="253" spans="1:2" x14ac:dyDescent="0.25">
      <c r="A253" s="4">
        <v>27575</v>
      </c>
      <c r="B253" s="60">
        <v>0.279859653998766</v>
      </c>
    </row>
    <row r="254" spans="1:2" x14ac:dyDescent="0.25">
      <c r="A254" s="4">
        <v>27606</v>
      </c>
      <c r="B254" s="59">
        <v>0.28153881192275898</v>
      </c>
    </row>
    <row r="255" spans="1:2" x14ac:dyDescent="0.25">
      <c r="A255" s="4">
        <v>27637</v>
      </c>
      <c r="B255" s="60">
        <v>0.28153881192275898</v>
      </c>
    </row>
    <row r="256" spans="1:2" x14ac:dyDescent="0.25">
      <c r="A256" s="4">
        <v>27667</v>
      </c>
      <c r="B256" s="59">
        <v>0.285339585883716</v>
      </c>
    </row>
    <row r="257" spans="1:2" x14ac:dyDescent="0.25">
      <c r="A257" s="4">
        <v>27698</v>
      </c>
      <c r="B257" s="60">
        <v>0.28810737986678803</v>
      </c>
    </row>
    <row r="258" spans="1:2" x14ac:dyDescent="0.25">
      <c r="A258" s="4">
        <v>27728</v>
      </c>
      <c r="B258" s="59">
        <v>0.28977840267001598</v>
      </c>
    </row>
    <row r="259" spans="1:2" x14ac:dyDescent="0.25">
      <c r="A259" s="4">
        <v>27759</v>
      </c>
      <c r="B259" s="60">
        <v>0.29169094012763802</v>
      </c>
    </row>
    <row r="260" spans="1:2" x14ac:dyDescent="0.25">
      <c r="A260" s="4">
        <v>27790</v>
      </c>
      <c r="B260" s="59">
        <v>0.29837066265656098</v>
      </c>
    </row>
    <row r="261" spans="1:2" x14ac:dyDescent="0.25">
      <c r="A261" s="4">
        <v>27819</v>
      </c>
      <c r="B261" s="60">
        <v>0.30526302496392699</v>
      </c>
    </row>
    <row r="262" spans="1:2" x14ac:dyDescent="0.25">
      <c r="A262" s="4">
        <v>27850</v>
      </c>
      <c r="B262" s="59">
        <v>0.31170407479066597</v>
      </c>
    </row>
    <row r="263" spans="1:2" x14ac:dyDescent="0.25">
      <c r="A263" s="4">
        <v>27880</v>
      </c>
      <c r="B263" s="60">
        <v>0.31740825935933498</v>
      </c>
    </row>
    <row r="264" spans="1:2" x14ac:dyDescent="0.25">
      <c r="A264" s="4">
        <v>27911</v>
      </c>
      <c r="B264" s="59">
        <v>0.321375862601327</v>
      </c>
    </row>
    <row r="265" spans="1:2" x14ac:dyDescent="0.25">
      <c r="A265" s="4">
        <v>27941</v>
      </c>
      <c r="B265" s="60">
        <v>0.32944239675261999</v>
      </c>
    </row>
    <row r="266" spans="1:2" x14ac:dyDescent="0.25">
      <c r="A266" s="4">
        <v>27972</v>
      </c>
      <c r="B266" s="59">
        <v>0.33804084330786399</v>
      </c>
    </row>
    <row r="267" spans="1:2" x14ac:dyDescent="0.25">
      <c r="A267" s="4">
        <v>28003</v>
      </c>
      <c r="B267" s="60">
        <v>0.34294243553582798</v>
      </c>
    </row>
    <row r="268" spans="1:2" x14ac:dyDescent="0.25">
      <c r="A268" s="4">
        <v>28033</v>
      </c>
      <c r="B268" s="59">
        <v>0.34884104542704403</v>
      </c>
    </row>
    <row r="269" spans="1:2" x14ac:dyDescent="0.25">
      <c r="A269" s="4">
        <v>28064</v>
      </c>
      <c r="B269" s="60">
        <v>0.35445738625841899</v>
      </c>
    </row>
    <row r="270" spans="1:2" x14ac:dyDescent="0.25">
      <c r="A270" s="4">
        <v>28094</v>
      </c>
      <c r="B270" s="59">
        <v>0.363106146483125</v>
      </c>
    </row>
    <row r="271" spans="1:2" x14ac:dyDescent="0.25">
      <c r="A271" s="4">
        <v>28125</v>
      </c>
      <c r="B271" s="60">
        <v>0.366846139791901</v>
      </c>
    </row>
    <row r="272" spans="1:2" x14ac:dyDescent="0.25">
      <c r="A272" s="4">
        <v>28156</v>
      </c>
      <c r="B272" s="59">
        <v>0.375100177937219</v>
      </c>
    </row>
    <row r="273" spans="1:2" x14ac:dyDescent="0.25">
      <c r="A273" s="4">
        <v>28184</v>
      </c>
      <c r="B273" s="60">
        <v>0.38931647468103903</v>
      </c>
    </row>
    <row r="274" spans="1:2" x14ac:dyDescent="0.25">
      <c r="A274" s="4">
        <v>28215</v>
      </c>
      <c r="B274" s="59">
        <v>0.40492806531574899</v>
      </c>
    </row>
    <row r="275" spans="1:2" x14ac:dyDescent="0.25">
      <c r="A275" s="4">
        <v>28245</v>
      </c>
      <c r="B275" s="60">
        <v>0.43367795795316699</v>
      </c>
    </row>
    <row r="276" spans="1:2" x14ac:dyDescent="0.25">
      <c r="A276" s="4">
        <v>28276</v>
      </c>
      <c r="B276" s="59">
        <v>0.45267305251151602</v>
      </c>
    </row>
    <row r="277" spans="1:2" x14ac:dyDescent="0.25">
      <c r="A277" s="4">
        <v>28306</v>
      </c>
      <c r="B277" s="60">
        <v>0.46666064983412198</v>
      </c>
    </row>
    <row r="278" spans="1:2" x14ac:dyDescent="0.25">
      <c r="A278" s="4">
        <v>28337</v>
      </c>
      <c r="B278" s="59">
        <v>0.47137392239744602</v>
      </c>
    </row>
    <row r="279" spans="1:2" x14ac:dyDescent="0.25">
      <c r="A279" s="4">
        <v>28368</v>
      </c>
      <c r="B279" s="60">
        <v>0.46986552584577501</v>
      </c>
    </row>
    <row r="280" spans="1:2" x14ac:dyDescent="0.25">
      <c r="A280" s="4">
        <v>28398</v>
      </c>
      <c r="B280" s="59">
        <v>0.47052333758195902</v>
      </c>
    </row>
    <row r="281" spans="1:2" x14ac:dyDescent="0.25">
      <c r="A281" s="4">
        <v>28429</v>
      </c>
      <c r="B281" s="60">
        <v>0.46939408157176199</v>
      </c>
    </row>
    <row r="282" spans="1:2" x14ac:dyDescent="0.25">
      <c r="A282" s="4">
        <v>28459</v>
      </c>
      <c r="B282" s="59">
        <v>0.47005123328596199</v>
      </c>
    </row>
    <row r="283" spans="1:2" x14ac:dyDescent="0.25">
      <c r="A283" s="4">
        <v>28490</v>
      </c>
      <c r="B283" s="60">
        <v>0.47221346895907801</v>
      </c>
    </row>
    <row r="284" spans="1:2" x14ac:dyDescent="0.25">
      <c r="A284" s="4">
        <v>28521</v>
      </c>
      <c r="B284" s="59">
        <v>0.47726615307693998</v>
      </c>
    </row>
    <row r="285" spans="1:2" x14ac:dyDescent="0.25">
      <c r="A285" s="4">
        <v>28549</v>
      </c>
      <c r="B285" s="60">
        <v>0.48423423891186301</v>
      </c>
    </row>
    <row r="286" spans="1:2" x14ac:dyDescent="0.25">
      <c r="A286" s="4">
        <v>28580</v>
      </c>
      <c r="B286" s="59">
        <v>0.499729734557043</v>
      </c>
    </row>
    <row r="287" spans="1:2" x14ac:dyDescent="0.25">
      <c r="A287" s="4">
        <v>28610</v>
      </c>
      <c r="B287" s="60">
        <v>0.50782535625686698</v>
      </c>
    </row>
    <row r="288" spans="1:2" x14ac:dyDescent="0.25">
      <c r="A288" s="4">
        <v>28641</v>
      </c>
      <c r="B288" s="59">
        <v>0.51950533945077504</v>
      </c>
    </row>
    <row r="289" spans="1:2" x14ac:dyDescent="0.25">
      <c r="A289" s="4">
        <v>28671</v>
      </c>
      <c r="B289" s="60">
        <v>0.53270077507282498</v>
      </c>
    </row>
    <row r="290" spans="1:2" x14ac:dyDescent="0.25">
      <c r="A290" s="4">
        <v>28702</v>
      </c>
      <c r="B290" s="59">
        <v>0.53126248298012801</v>
      </c>
    </row>
    <row r="291" spans="1:2" x14ac:dyDescent="0.25">
      <c r="A291" s="4">
        <v>28733</v>
      </c>
      <c r="B291" s="60">
        <v>0.53200625045630001</v>
      </c>
    </row>
    <row r="292" spans="1:2" x14ac:dyDescent="0.25">
      <c r="A292" s="4">
        <v>28763</v>
      </c>
      <c r="B292" s="59">
        <v>0.53424067670821695</v>
      </c>
    </row>
    <row r="293" spans="1:2" x14ac:dyDescent="0.25">
      <c r="A293" s="4">
        <v>28794</v>
      </c>
      <c r="B293" s="60">
        <v>0.54529945871607699</v>
      </c>
    </row>
    <row r="294" spans="1:2" x14ac:dyDescent="0.25">
      <c r="A294" s="4">
        <v>28824</v>
      </c>
      <c r="B294" s="59">
        <v>0.552933651138102</v>
      </c>
    </row>
    <row r="295" spans="1:2" x14ac:dyDescent="0.25">
      <c r="A295" s="4">
        <v>28855</v>
      </c>
      <c r="B295" s="60">
        <v>0.55923709476107597</v>
      </c>
    </row>
    <row r="296" spans="1:2" x14ac:dyDescent="0.25">
      <c r="A296" s="4">
        <v>28886</v>
      </c>
      <c r="B296" s="59">
        <v>0.57769191888819205</v>
      </c>
    </row>
    <row r="297" spans="1:2" x14ac:dyDescent="0.25">
      <c r="A297" s="4">
        <v>28914</v>
      </c>
      <c r="B297" s="60">
        <v>0.58832145019573401</v>
      </c>
    </row>
    <row r="298" spans="1:2" x14ac:dyDescent="0.25">
      <c r="A298" s="4">
        <v>28945</v>
      </c>
      <c r="B298" s="59">
        <v>0.61238379750873995</v>
      </c>
    </row>
    <row r="299" spans="1:2" x14ac:dyDescent="0.25">
      <c r="A299" s="4">
        <v>28975</v>
      </c>
      <c r="B299" s="60">
        <v>0.62359042100314999</v>
      </c>
    </row>
    <row r="300" spans="1:2" x14ac:dyDescent="0.25">
      <c r="A300" s="4">
        <v>29006</v>
      </c>
      <c r="B300" s="59">
        <v>0.63699761505471797</v>
      </c>
    </row>
    <row r="301" spans="1:2" x14ac:dyDescent="0.25">
      <c r="A301" s="4">
        <v>29036</v>
      </c>
      <c r="B301" s="60">
        <v>0.64763547522613096</v>
      </c>
    </row>
    <row r="302" spans="1:2" x14ac:dyDescent="0.25">
      <c r="A302" s="4">
        <v>29067</v>
      </c>
      <c r="B302" s="59">
        <v>0.65598997285654803</v>
      </c>
    </row>
    <row r="303" spans="1:2" x14ac:dyDescent="0.25">
      <c r="A303" s="4">
        <v>29098</v>
      </c>
      <c r="B303" s="60">
        <v>0.66773219337068102</v>
      </c>
    </row>
    <row r="304" spans="1:2" x14ac:dyDescent="0.25">
      <c r="A304" s="4">
        <v>29128</v>
      </c>
      <c r="B304" s="59">
        <v>0.68228875518616094</v>
      </c>
    </row>
    <row r="305" spans="1:2" x14ac:dyDescent="0.25">
      <c r="A305" s="4">
        <v>29159</v>
      </c>
      <c r="B305" s="60">
        <v>0.69177256888324901</v>
      </c>
    </row>
    <row r="306" spans="1:2" x14ac:dyDescent="0.25">
      <c r="A306" s="4">
        <v>29189</v>
      </c>
      <c r="B306" s="59">
        <v>0.70851346505022395</v>
      </c>
    </row>
    <row r="307" spans="1:2" x14ac:dyDescent="0.25">
      <c r="A307" s="4">
        <v>29220</v>
      </c>
      <c r="B307" s="60">
        <v>0.720274788570057</v>
      </c>
    </row>
    <row r="308" spans="1:2" x14ac:dyDescent="0.25">
      <c r="A308" s="4">
        <v>29251</v>
      </c>
      <c r="B308" s="59">
        <v>0.73705719114374002</v>
      </c>
    </row>
    <row r="309" spans="1:2" x14ac:dyDescent="0.25">
      <c r="A309" s="4">
        <v>29280</v>
      </c>
      <c r="B309" s="60">
        <v>0.74486999736986303</v>
      </c>
    </row>
    <row r="310" spans="1:2" x14ac:dyDescent="0.25">
      <c r="A310" s="4">
        <v>29311</v>
      </c>
      <c r="B310" s="59">
        <v>0.76051226731463095</v>
      </c>
    </row>
    <row r="311" spans="1:2" x14ac:dyDescent="0.25">
      <c r="A311" s="4">
        <v>29341</v>
      </c>
      <c r="B311" s="60">
        <v>0.78956383592604895</v>
      </c>
    </row>
    <row r="312" spans="1:2" x14ac:dyDescent="0.25">
      <c r="A312" s="4">
        <v>29372</v>
      </c>
      <c r="B312" s="59">
        <v>0.81696170103268295</v>
      </c>
    </row>
    <row r="313" spans="1:2" x14ac:dyDescent="0.25">
      <c r="A313" s="4">
        <v>29402</v>
      </c>
      <c r="B313" s="60">
        <v>0.82701032995538504</v>
      </c>
    </row>
    <row r="314" spans="1:2" x14ac:dyDescent="0.25">
      <c r="A314" s="4">
        <v>29433</v>
      </c>
      <c r="B314" s="59">
        <v>0.83536313428793496</v>
      </c>
    </row>
    <row r="315" spans="1:2" x14ac:dyDescent="0.25">
      <c r="A315" s="4">
        <v>29464</v>
      </c>
      <c r="B315" s="60">
        <v>0.84204603936223799</v>
      </c>
    </row>
    <row r="316" spans="1:2" x14ac:dyDescent="0.25">
      <c r="A316" s="4">
        <v>29494</v>
      </c>
      <c r="B316" s="59">
        <v>0.85602400361565101</v>
      </c>
    </row>
    <row r="317" spans="1:2" x14ac:dyDescent="0.25">
      <c r="A317" s="4">
        <v>29525</v>
      </c>
      <c r="B317" s="60">
        <v>0.87502773649591903</v>
      </c>
    </row>
    <row r="318" spans="1:2" x14ac:dyDescent="0.25">
      <c r="A318" s="4">
        <v>29555</v>
      </c>
      <c r="B318" s="59">
        <v>0.89401583837788001</v>
      </c>
    </row>
    <row r="319" spans="1:2" x14ac:dyDescent="0.25">
      <c r="A319" s="4">
        <v>29586</v>
      </c>
      <c r="B319" s="60">
        <v>0.90626385536365694</v>
      </c>
    </row>
    <row r="320" spans="1:2" x14ac:dyDescent="0.25">
      <c r="A320" s="4">
        <v>29617</v>
      </c>
      <c r="B320" s="59">
        <v>0.92520476994075795</v>
      </c>
    </row>
    <row r="321" spans="1:2" x14ac:dyDescent="0.25">
      <c r="A321" s="4">
        <v>29645</v>
      </c>
      <c r="B321" s="60">
        <v>0.95231326970002195</v>
      </c>
    </row>
    <row r="322" spans="1:2" x14ac:dyDescent="0.25">
      <c r="A322" s="4">
        <v>29676</v>
      </c>
      <c r="B322" s="59">
        <v>0.97850188461677301</v>
      </c>
    </row>
    <row r="323" spans="1:2" x14ac:dyDescent="0.25">
      <c r="A323" s="4">
        <v>29706</v>
      </c>
      <c r="B323" s="60">
        <v>1.00179022947065</v>
      </c>
    </row>
    <row r="324" spans="1:2" x14ac:dyDescent="0.25">
      <c r="A324" s="4">
        <v>29737</v>
      </c>
      <c r="B324" s="59">
        <v>1.02813731250573</v>
      </c>
    </row>
    <row r="325" spans="1:2" x14ac:dyDescent="0.25">
      <c r="A325" s="4">
        <v>29767</v>
      </c>
      <c r="B325" s="60">
        <v>1.0561026474058901</v>
      </c>
    </row>
    <row r="326" spans="1:2" x14ac:dyDescent="0.25">
      <c r="A326" s="4">
        <v>29798</v>
      </c>
      <c r="B326" s="59">
        <v>1.07564054638289</v>
      </c>
    </row>
    <row r="327" spans="1:2" x14ac:dyDescent="0.25">
      <c r="A327" s="4">
        <v>29829</v>
      </c>
      <c r="B327" s="60">
        <v>1.08930118132196</v>
      </c>
    </row>
    <row r="328" spans="1:2" x14ac:dyDescent="0.25">
      <c r="A328" s="4">
        <v>29859</v>
      </c>
      <c r="B328" s="59">
        <v>1.0971441498274701</v>
      </c>
    </row>
    <row r="329" spans="1:2" x14ac:dyDescent="0.25">
      <c r="A329" s="4">
        <v>29890</v>
      </c>
      <c r="B329" s="60">
        <v>1.11074873728534</v>
      </c>
    </row>
    <row r="330" spans="1:2" x14ac:dyDescent="0.25">
      <c r="A330" s="4">
        <v>29920</v>
      </c>
      <c r="B330" s="59">
        <v>1.12818749246072</v>
      </c>
    </row>
    <row r="331" spans="1:2" x14ac:dyDescent="0.25">
      <c r="A331" s="4">
        <v>29951</v>
      </c>
      <c r="B331" s="60">
        <v>1.1446590298506401</v>
      </c>
    </row>
    <row r="332" spans="1:2" x14ac:dyDescent="0.25">
      <c r="A332" s="4">
        <v>29982</v>
      </c>
      <c r="B332" s="59">
        <v>1.16560629009691</v>
      </c>
    </row>
    <row r="333" spans="1:2" x14ac:dyDescent="0.25">
      <c r="A333" s="4">
        <v>30010</v>
      </c>
      <c r="B333" s="60">
        <v>1.19089994659201</v>
      </c>
    </row>
    <row r="334" spans="1:2" x14ac:dyDescent="0.25">
      <c r="A334" s="4">
        <v>30041</v>
      </c>
      <c r="B334" s="59">
        <v>1.21829064536363</v>
      </c>
    </row>
    <row r="335" spans="1:2" x14ac:dyDescent="0.25">
      <c r="A335" s="4">
        <v>30071</v>
      </c>
      <c r="B335" s="60">
        <v>1.2497225440140101</v>
      </c>
    </row>
    <row r="336" spans="1:2" x14ac:dyDescent="0.25">
      <c r="A336" s="4">
        <v>30102</v>
      </c>
      <c r="B336" s="59">
        <v>1.2827152191759801</v>
      </c>
    </row>
    <row r="337" spans="1:2" x14ac:dyDescent="0.25">
      <c r="A337" s="4">
        <v>30132</v>
      </c>
      <c r="B337" s="60">
        <v>1.3113197685636</v>
      </c>
    </row>
    <row r="338" spans="1:2" x14ac:dyDescent="0.25">
      <c r="A338" s="4">
        <v>30163</v>
      </c>
      <c r="B338" s="59">
        <v>1.32862918950864</v>
      </c>
    </row>
    <row r="339" spans="1:2" x14ac:dyDescent="0.25">
      <c r="A339" s="4">
        <v>30194</v>
      </c>
      <c r="B339" s="60">
        <v>1.34457273978275</v>
      </c>
    </row>
    <row r="340" spans="1:2" x14ac:dyDescent="0.25">
      <c r="A340" s="4">
        <v>30224</v>
      </c>
      <c r="B340" s="59">
        <v>1.36595144634529</v>
      </c>
    </row>
    <row r="341" spans="1:2" x14ac:dyDescent="0.25">
      <c r="A341" s="4">
        <v>30255</v>
      </c>
      <c r="B341" s="60">
        <v>1.39108495295805</v>
      </c>
    </row>
    <row r="342" spans="1:2" x14ac:dyDescent="0.25">
      <c r="A342" s="4">
        <v>30285</v>
      </c>
      <c r="B342" s="59">
        <v>1.40763886389825</v>
      </c>
    </row>
    <row r="343" spans="1:2" x14ac:dyDescent="0.25">
      <c r="A343" s="4">
        <v>30316</v>
      </c>
      <c r="B343" s="60">
        <v>1.41946303035499</v>
      </c>
    </row>
    <row r="344" spans="1:2" x14ac:dyDescent="0.25">
      <c r="A344" s="4">
        <v>30347</v>
      </c>
      <c r="B344" s="59">
        <v>1.4343673921737199</v>
      </c>
    </row>
    <row r="345" spans="1:2" x14ac:dyDescent="0.25">
      <c r="A345" s="4">
        <v>30375</v>
      </c>
      <c r="B345" s="60">
        <v>1.4512929274013699</v>
      </c>
    </row>
    <row r="346" spans="1:2" x14ac:dyDescent="0.25">
      <c r="A346" s="4">
        <v>30406</v>
      </c>
      <c r="B346" s="59">
        <v>1.48423727685338</v>
      </c>
    </row>
    <row r="347" spans="1:2" x14ac:dyDescent="0.25">
      <c r="A347" s="4">
        <v>30436</v>
      </c>
      <c r="B347" s="60">
        <v>1.5296549375250901</v>
      </c>
    </row>
    <row r="348" spans="1:2" x14ac:dyDescent="0.25">
      <c r="A348" s="4">
        <v>30467</v>
      </c>
      <c r="B348" s="59">
        <v>1.56820224195073</v>
      </c>
    </row>
    <row r="349" spans="1:2" x14ac:dyDescent="0.25">
      <c r="A349" s="4">
        <v>30497</v>
      </c>
      <c r="B349" s="60">
        <v>1.5794932980927701</v>
      </c>
    </row>
    <row r="350" spans="1:2" x14ac:dyDescent="0.25">
      <c r="A350" s="4">
        <v>30528</v>
      </c>
      <c r="B350" s="59">
        <v>1.5919712951477001</v>
      </c>
    </row>
    <row r="351" spans="1:2" x14ac:dyDescent="0.25">
      <c r="A351" s="4">
        <v>30559</v>
      </c>
      <c r="B351" s="60">
        <v>1.59069771811159</v>
      </c>
    </row>
    <row r="352" spans="1:2" x14ac:dyDescent="0.25">
      <c r="A352" s="4">
        <v>30589</v>
      </c>
      <c r="B352" s="59">
        <v>1.6037414394000999</v>
      </c>
    </row>
    <row r="353" spans="1:2" x14ac:dyDescent="0.25">
      <c r="A353" s="4">
        <v>30620</v>
      </c>
      <c r="B353" s="60">
        <v>1.6302031731502</v>
      </c>
    </row>
    <row r="354" spans="1:2" x14ac:dyDescent="0.25">
      <c r="A354" s="4">
        <v>30650</v>
      </c>
      <c r="B354" s="59">
        <v>1.64732030646828</v>
      </c>
    </row>
    <row r="355" spans="1:2" x14ac:dyDescent="0.25">
      <c r="A355" s="4">
        <v>30681</v>
      </c>
      <c r="B355" s="60">
        <v>1.6553921759699699</v>
      </c>
    </row>
    <row r="356" spans="1:2" x14ac:dyDescent="0.25">
      <c r="A356" s="4">
        <v>30712</v>
      </c>
      <c r="B356" s="59">
        <v>1.6784021272159599</v>
      </c>
    </row>
    <row r="357" spans="1:2" x14ac:dyDescent="0.25">
      <c r="A357" s="4">
        <v>30741</v>
      </c>
      <c r="B357" s="60">
        <v>1.7008927157206499</v>
      </c>
    </row>
    <row r="358" spans="1:2" x14ac:dyDescent="0.25">
      <c r="A358" s="4">
        <v>30772</v>
      </c>
      <c r="B358" s="59">
        <v>1.7311686060604801</v>
      </c>
    </row>
    <row r="359" spans="1:2" x14ac:dyDescent="0.25">
      <c r="A359" s="4">
        <v>30802</v>
      </c>
      <c r="B359" s="60">
        <v>1.7656188613210799</v>
      </c>
    </row>
    <row r="360" spans="1:2" x14ac:dyDescent="0.25">
      <c r="A360" s="4">
        <v>30833</v>
      </c>
      <c r="B360" s="59">
        <v>1.7903375253795799</v>
      </c>
    </row>
    <row r="361" spans="1:2" x14ac:dyDescent="0.25">
      <c r="A361" s="4">
        <v>30863</v>
      </c>
      <c r="B361" s="60">
        <v>1.81916195953819</v>
      </c>
    </row>
    <row r="362" spans="1:2" x14ac:dyDescent="0.25">
      <c r="A362" s="4">
        <v>30894</v>
      </c>
      <c r="B362" s="59">
        <v>1.84135573544455</v>
      </c>
    </row>
    <row r="363" spans="1:2" x14ac:dyDescent="0.25">
      <c r="A363" s="4">
        <v>30925</v>
      </c>
      <c r="B363" s="60">
        <v>1.8483528872392401</v>
      </c>
    </row>
    <row r="364" spans="1:2" x14ac:dyDescent="0.25">
      <c r="A364" s="4">
        <v>30955</v>
      </c>
      <c r="B364" s="59">
        <v>1.8686847689988799</v>
      </c>
    </row>
    <row r="365" spans="1:2" x14ac:dyDescent="0.25">
      <c r="A365" s="4">
        <v>30986</v>
      </c>
      <c r="B365" s="60">
        <v>1.87933627218217</v>
      </c>
    </row>
    <row r="366" spans="1:2" x14ac:dyDescent="0.25">
      <c r="A366" s="4">
        <v>31016</v>
      </c>
      <c r="B366" s="59">
        <v>1.9176747321346901</v>
      </c>
    </row>
    <row r="367" spans="1:2" x14ac:dyDescent="0.25">
      <c r="A367" s="4">
        <v>31047</v>
      </c>
      <c r="B367" s="60">
        <v>1.95852120392915</v>
      </c>
    </row>
    <row r="368" spans="1:2" x14ac:dyDescent="0.25">
      <c r="A368" s="4">
        <v>31078</v>
      </c>
      <c r="B368" s="59">
        <v>2.0023920788971701</v>
      </c>
    </row>
    <row r="369" spans="1:2" x14ac:dyDescent="0.25">
      <c r="A369" s="4">
        <v>31106</v>
      </c>
      <c r="B369" s="60">
        <v>2.0624638412640799</v>
      </c>
    </row>
    <row r="370" spans="1:2" x14ac:dyDescent="0.25">
      <c r="A370" s="4">
        <v>31137</v>
      </c>
      <c r="B370" s="59">
        <v>2.1266064667274001</v>
      </c>
    </row>
    <row r="371" spans="1:2" x14ac:dyDescent="0.25">
      <c r="A371" s="4">
        <v>31167</v>
      </c>
      <c r="B371" s="60">
        <v>2.1863641084424401</v>
      </c>
    </row>
    <row r="372" spans="1:2" x14ac:dyDescent="0.25">
      <c r="A372" s="4">
        <v>31198</v>
      </c>
      <c r="B372" s="59">
        <v>2.2851877661440301</v>
      </c>
    </row>
    <row r="373" spans="1:2" x14ac:dyDescent="0.25">
      <c r="A373" s="4">
        <v>31228</v>
      </c>
      <c r="B373" s="60">
        <v>2.32723522104108</v>
      </c>
    </row>
    <row r="374" spans="1:2" x14ac:dyDescent="0.25">
      <c r="A374" s="4">
        <v>31259</v>
      </c>
      <c r="B374" s="59">
        <v>2.31373725675904</v>
      </c>
    </row>
    <row r="375" spans="1:2" x14ac:dyDescent="0.25">
      <c r="A375" s="4">
        <v>31290</v>
      </c>
      <c r="B375" s="60">
        <v>2.3044823077320098</v>
      </c>
    </row>
    <row r="376" spans="1:2" x14ac:dyDescent="0.25">
      <c r="A376" s="4">
        <v>31320</v>
      </c>
      <c r="B376" s="59">
        <v>2.3249922002708199</v>
      </c>
    </row>
    <row r="377" spans="1:2" x14ac:dyDescent="0.25">
      <c r="A377" s="4">
        <v>31351</v>
      </c>
      <c r="B377" s="60">
        <v>2.3452196324131802</v>
      </c>
    </row>
    <row r="378" spans="1:2" x14ac:dyDescent="0.25">
      <c r="A378" s="4">
        <v>31381</v>
      </c>
      <c r="B378" s="59">
        <v>2.3684373067740698</v>
      </c>
    </row>
    <row r="379" spans="1:2" x14ac:dyDescent="0.25">
      <c r="A379" s="4">
        <v>31412</v>
      </c>
      <c r="B379" s="60">
        <v>2.39827961683942</v>
      </c>
    </row>
    <row r="380" spans="1:2" x14ac:dyDescent="0.25">
      <c r="A380" s="4">
        <v>31443</v>
      </c>
      <c r="B380" s="59">
        <v>2.4738254247698599</v>
      </c>
    </row>
    <row r="381" spans="1:2" x14ac:dyDescent="0.25">
      <c r="A381" s="4">
        <v>31471</v>
      </c>
      <c r="B381" s="60">
        <v>2.5517509256501199</v>
      </c>
    </row>
    <row r="382" spans="1:2" x14ac:dyDescent="0.25">
      <c r="A382" s="4">
        <v>31502</v>
      </c>
      <c r="B382" s="59">
        <v>2.6081446211069799</v>
      </c>
    </row>
    <row r="383" spans="1:2" x14ac:dyDescent="0.25">
      <c r="A383" s="4">
        <v>31532</v>
      </c>
      <c r="B383" s="60">
        <v>2.6793469692632002</v>
      </c>
    </row>
    <row r="384" spans="1:2" x14ac:dyDescent="0.25">
      <c r="A384" s="4">
        <v>31563</v>
      </c>
      <c r="B384" s="59">
        <v>2.66005567108451</v>
      </c>
    </row>
    <row r="385" spans="1:2" x14ac:dyDescent="0.25">
      <c r="A385" s="4">
        <v>31593</v>
      </c>
      <c r="B385" s="60">
        <v>2.6406372646855898</v>
      </c>
    </row>
    <row r="386" spans="1:2" x14ac:dyDescent="0.25">
      <c r="A386" s="4">
        <v>31624</v>
      </c>
      <c r="B386" s="59">
        <v>2.6403732009591199</v>
      </c>
    </row>
    <row r="387" spans="1:2" x14ac:dyDescent="0.25">
      <c r="A387" s="4">
        <v>31655</v>
      </c>
      <c r="B387" s="60">
        <v>2.6773384257725499</v>
      </c>
    </row>
    <row r="388" spans="1:2" x14ac:dyDescent="0.25">
      <c r="A388" s="4">
        <v>31685</v>
      </c>
      <c r="B388" s="59">
        <v>2.7156243652611001</v>
      </c>
    </row>
    <row r="389" spans="1:2" x14ac:dyDescent="0.25">
      <c r="A389" s="4">
        <v>31716</v>
      </c>
      <c r="B389" s="60">
        <v>2.7715662271854802</v>
      </c>
    </row>
    <row r="390" spans="1:2" x14ac:dyDescent="0.25">
      <c r="A390" s="4">
        <v>31746</v>
      </c>
      <c r="B390" s="59">
        <v>2.8317092143154001</v>
      </c>
    </row>
    <row r="391" spans="1:2" x14ac:dyDescent="0.25">
      <c r="A391" s="4">
        <v>31777</v>
      </c>
      <c r="B391" s="60">
        <v>2.9010860900661299</v>
      </c>
    </row>
    <row r="392" spans="1:2" x14ac:dyDescent="0.25">
      <c r="A392" s="4">
        <v>31808</v>
      </c>
      <c r="B392" s="59">
        <v>2.9959516052112898</v>
      </c>
    </row>
    <row r="393" spans="1:2" x14ac:dyDescent="0.25">
      <c r="A393" s="4">
        <v>31836</v>
      </c>
      <c r="B393" s="60">
        <v>3.0567694227970801</v>
      </c>
    </row>
    <row r="394" spans="1:2" x14ac:dyDescent="0.25">
      <c r="A394" s="4">
        <v>31867</v>
      </c>
      <c r="B394" s="59">
        <v>3.1396078741548799</v>
      </c>
    </row>
    <row r="395" spans="1:2" x14ac:dyDescent="0.25">
      <c r="A395" s="4">
        <v>31897</v>
      </c>
      <c r="B395" s="60">
        <v>3.2102490513233701</v>
      </c>
    </row>
    <row r="396" spans="1:2" x14ac:dyDescent="0.25">
      <c r="A396" s="4">
        <v>31928</v>
      </c>
      <c r="B396" s="59">
        <v>3.2648232851958601</v>
      </c>
    </row>
    <row r="397" spans="1:2" x14ac:dyDescent="0.25">
      <c r="A397" s="4">
        <v>31958</v>
      </c>
      <c r="B397" s="60">
        <v>3.2961655887337402</v>
      </c>
    </row>
    <row r="398" spans="1:2" x14ac:dyDescent="0.25">
      <c r="A398" s="4">
        <v>31989</v>
      </c>
      <c r="B398" s="59">
        <v>3.34428960632926</v>
      </c>
    </row>
    <row r="399" spans="1:2" x14ac:dyDescent="0.25">
      <c r="A399" s="4">
        <v>32020</v>
      </c>
      <c r="B399" s="60">
        <v>3.3539880461876099</v>
      </c>
    </row>
    <row r="400" spans="1:2" x14ac:dyDescent="0.25">
      <c r="A400" s="4">
        <v>32050</v>
      </c>
      <c r="B400" s="59">
        <v>3.3949067003511</v>
      </c>
    </row>
    <row r="401" spans="1:2" x14ac:dyDescent="0.25">
      <c r="A401" s="4">
        <v>32081</v>
      </c>
      <c r="B401" s="60">
        <v>3.4587309463176998</v>
      </c>
    </row>
    <row r="402" spans="1:2" x14ac:dyDescent="0.25">
      <c r="A402" s="4">
        <v>32111</v>
      </c>
      <c r="B402" s="59">
        <v>3.5317101692850001</v>
      </c>
    </row>
    <row r="403" spans="1:2" x14ac:dyDescent="0.25">
      <c r="A403" s="4">
        <v>32142</v>
      </c>
      <c r="B403" s="60">
        <v>3.5977531494506301</v>
      </c>
    </row>
    <row r="404" spans="1:2" x14ac:dyDescent="0.25">
      <c r="A404" s="4">
        <v>32173</v>
      </c>
      <c r="B404" s="59">
        <v>3.7056857439341502</v>
      </c>
    </row>
    <row r="405" spans="1:2" x14ac:dyDescent="0.25">
      <c r="A405" s="4">
        <v>32202</v>
      </c>
      <c r="B405" s="60">
        <v>3.8550248794147</v>
      </c>
    </row>
    <row r="406" spans="1:2" x14ac:dyDescent="0.25">
      <c r="A406" s="4">
        <v>32233</v>
      </c>
      <c r="B406" s="59">
        <v>3.96643509842978</v>
      </c>
    </row>
    <row r="407" spans="1:2" x14ac:dyDescent="0.25">
      <c r="A407" s="4">
        <v>32263</v>
      </c>
      <c r="B407" s="60">
        <v>4.1215227107783896</v>
      </c>
    </row>
    <row r="408" spans="1:2" x14ac:dyDescent="0.25">
      <c r="A408" s="4">
        <v>32294</v>
      </c>
      <c r="B408" s="59">
        <v>4.1928250536748504</v>
      </c>
    </row>
    <row r="409" spans="1:2" x14ac:dyDescent="0.25">
      <c r="A409" s="4">
        <v>32324</v>
      </c>
      <c r="B409" s="60">
        <v>4.29345285496305</v>
      </c>
    </row>
    <row r="410" spans="1:2" x14ac:dyDescent="0.25">
      <c r="A410" s="4">
        <v>32355</v>
      </c>
      <c r="B410" s="59">
        <v>4.3557079213600103</v>
      </c>
    </row>
    <row r="411" spans="1:2" x14ac:dyDescent="0.25">
      <c r="A411" s="4">
        <v>32386</v>
      </c>
      <c r="B411" s="60">
        <v>4.3478676471015696</v>
      </c>
    </row>
    <row r="412" spans="1:2" x14ac:dyDescent="0.25">
      <c r="A412" s="4">
        <v>32416</v>
      </c>
      <c r="B412" s="59">
        <v>4.3787375073959902</v>
      </c>
    </row>
    <row r="413" spans="1:2" x14ac:dyDescent="0.25">
      <c r="A413" s="4">
        <v>32447</v>
      </c>
      <c r="B413" s="60">
        <v>4.4470458125113597</v>
      </c>
    </row>
    <row r="414" spans="1:2" x14ac:dyDescent="0.25">
      <c r="A414" s="4">
        <v>32477</v>
      </c>
      <c r="B414" s="59">
        <v>4.5088597493052696</v>
      </c>
    </row>
    <row r="415" spans="1:2" x14ac:dyDescent="0.25">
      <c r="A415" s="4">
        <v>32508</v>
      </c>
      <c r="B415" s="60">
        <v>4.6094073217147802</v>
      </c>
    </row>
    <row r="416" spans="1:2" x14ac:dyDescent="0.25">
      <c r="A416" s="4">
        <v>32539</v>
      </c>
      <c r="B416" s="59">
        <v>4.7398535489193101</v>
      </c>
    </row>
    <row r="417" spans="1:2" x14ac:dyDescent="0.25">
      <c r="A417" s="4">
        <v>32567</v>
      </c>
      <c r="B417" s="60">
        <v>4.8972166867434304</v>
      </c>
    </row>
    <row r="418" spans="1:2" x14ac:dyDescent="0.25">
      <c r="A418" s="4">
        <v>32598</v>
      </c>
      <c r="B418" s="59">
        <v>5.0186676605746703</v>
      </c>
    </row>
    <row r="419" spans="1:2" x14ac:dyDescent="0.25">
      <c r="A419" s="4">
        <v>32628</v>
      </c>
      <c r="B419" s="60">
        <v>5.1456399523872101</v>
      </c>
    </row>
    <row r="420" spans="1:2" x14ac:dyDescent="0.25">
      <c r="A420" s="4">
        <v>32659</v>
      </c>
      <c r="B420" s="59">
        <v>5.2356886515539802</v>
      </c>
    </row>
    <row r="421" spans="1:2" x14ac:dyDescent="0.25">
      <c r="A421" s="4">
        <v>32689</v>
      </c>
      <c r="B421" s="60">
        <v>5.3074175860802697</v>
      </c>
    </row>
    <row r="422" spans="1:2" x14ac:dyDescent="0.25">
      <c r="A422" s="4">
        <v>32720</v>
      </c>
      <c r="B422" s="59">
        <v>5.3891518169059101</v>
      </c>
    </row>
    <row r="423" spans="1:2" x14ac:dyDescent="0.25">
      <c r="A423" s="4">
        <v>32751</v>
      </c>
      <c r="B423" s="60">
        <v>5.4635221119792101</v>
      </c>
    </row>
    <row r="424" spans="1:2" x14ac:dyDescent="0.25">
      <c r="A424" s="4">
        <v>32781</v>
      </c>
      <c r="B424" s="59">
        <v>5.5394650693357201</v>
      </c>
    </row>
    <row r="425" spans="1:2" x14ac:dyDescent="0.25">
      <c r="A425" s="4">
        <v>32812</v>
      </c>
      <c r="B425" s="60">
        <v>5.62809651044509</v>
      </c>
    </row>
    <row r="426" spans="1:2" x14ac:dyDescent="0.25">
      <c r="A426" s="4">
        <v>32842</v>
      </c>
      <c r="B426" s="59">
        <v>5.7282766283310202</v>
      </c>
    </row>
    <row r="427" spans="1:2" x14ac:dyDescent="0.25">
      <c r="A427" s="4">
        <v>32873</v>
      </c>
      <c r="B427" s="60">
        <v>5.8107638117789797</v>
      </c>
    </row>
    <row r="428" spans="1:2" x14ac:dyDescent="0.25">
      <c r="A428" s="4">
        <v>32904</v>
      </c>
      <c r="B428" s="59">
        <v>6.0025190175676899</v>
      </c>
    </row>
    <row r="429" spans="1:2" x14ac:dyDescent="0.25">
      <c r="A429" s="4">
        <v>32932</v>
      </c>
      <c r="B429" s="60">
        <v>6.2222112136106702</v>
      </c>
    </row>
    <row r="430" spans="1:2" x14ac:dyDescent="0.25">
      <c r="A430" s="4">
        <v>32963</v>
      </c>
      <c r="B430" s="59">
        <v>6.4020331176840104</v>
      </c>
    </row>
    <row r="431" spans="1:2" x14ac:dyDescent="0.25">
      <c r="A431" s="4">
        <v>32993</v>
      </c>
      <c r="B431" s="60">
        <v>6.5819302482909396</v>
      </c>
    </row>
    <row r="432" spans="1:2" x14ac:dyDescent="0.25">
      <c r="A432" s="4">
        <v>33024</v>
      </c>
      <c r="B432" s="59">
        <v>6.7102778881326097</v>
      </c>
    </row>
    <row r="433" spans="1:2" x14ac:dyDescent="0.25">
      <c r="A433" s="4">
        <v>33054</v>
      </c>
      <c r="B433" s="60">
        <v>6.8411283069511999</v>
      </c>
    </row>
    <row r="434" spans="1:2" x14ac:dyDescent="0.25">
      <c r="A434" s="4">
        <v>33085</v>
      </c>
      <c r="B434" s="59">
        <v>6.9334835390950396</v>
      </c>
    </row>
    <row r="435" spans="1:2" x14ac:dyDescent="0.25">
      <c r="A435" s="4">
        <v>33116</v>
      </c>
      <c r="B435" s="60">
        <v>7.0430325790127402</v>
      </c>
    </row>
    <row r="436" spans="1:2" x14ac:dyDescent="0.25">
      <c r="A436" s="4">
        <v>33146</v>
      </c>
      <c r="B436" s="59">
        <v>7.2099524511353401</v>
      </c>
    </row>
    <row r="437" spans="1:2" x14ac:dyDescent="0.25">
      <c r="A437" s="4">
        <v>33177</v>
      </c>
      <c r="B437" s="60">
        <v>7.3483835381971403</v>
      </c>
    </row>
    <row r="438" spans="1:2" x14ac:dyDescent="0.25">
      <c r="A438" s="4">
        <v>33207</v>
      </c>
      <c r="B438" s="59">
        <v>7.4975557240225399</v>
      </c>
    </row>
    <row r="439" spans="1:2" x14ac:dyDescent="0.25">
      <c r="A439" s="4">
        <v>33238</v>
      </c>
      <c r="B439" s="60">
        <v>7.6864941282679098</v>
      </c>
    </row>
    <row r="440" spans="1:2" x14ac:dyDescent="0.25">
      <c r="A440" s="4">
        <v>33269</v>
      </c>
      <c r="B440" s="59">
        <v>7.9170889521159502</v>
      </c>
    </row>
    <row r="441" spans="1:2" x14ac:dyDescent="0.25">
      <c r="A441" s="4">
        <v>33297</v>
      </c>
      <c r="B441" s="60">
        <v>8.1870616853830995</v>
      </c>
    </row>
    <row r="442" spans="1:2" x14ac:dyDescent="0.25">
      <c r="A442" s="4">
        <v>33328</v>
      </c>
      <c r="B442" s="59">
        <v>8.3933756398547494</v>
      </c>
    </row>
    <row r="443" spans="1:2" x14ac:dyDescent="0.25">
      <c r="A443" s="4">
        <v>33358</v>
      </c>
      <c r="B443" s="60">
        <v>8.6283901577706903</v>
      </c>
    </row>
    <row r="444" spans="1:2" x14ac:dyDescent="0.25">
      <c r="A444" s="4">
        <v>33389</v>
      </c>
      <c r="B444" s="59">
        <v>8.8182147412416398</v>
      </c>
    </row>
    <row r="445" spans="1:2" x14ac:dyDescent="0.25">
      <c r="A445" s="4">
        <v>33419</v>
      </c>
      <c r="B445" s="60">
        <v>8.9575425341532604</v>
      </c>
    </row>
    <row r="446" spans="1:2" x14ac:dyDescent="0.25">
      <c r="A446" s="4">
        <v>33450</v>
      </c>
      <c r="B446" s="59">
        <v>9.1196740540214396</v>
      </c>
    </row>
    <row r="447" spans="1:2" x14ac:dyDescent="0.25">
      <c r="A447" s="4">
        <v>33481</v>
      </c>
      <c r="B447" s="60">
        <v>9.2354939145075097</v>
      </c>
    </row>
    <row r="448" spans="1:2" x14ac:dyDescent="0.25">
      <c r="A448" s="4">
        <v>33511</v>
      </c>
      <c r="B448" s="59">
        <v>9.3694085762678707</v>
      </c>
    </row>
    <row r="449" spans="1:2" x14ac:dyDescent="0.25">
      <c r="A449" s="4">
        <v>33542</v>
      </c>
      <c r="B449" s="60">
        <v>9.4930847694745992</v>
      </c>
    </row>
    <row r="450" spans="1:2" x14ac:dyDescent="0.25">
      <c r="A450" s="4">
        <v>33572</v>
      </c>
      <c r="B450" s="59">
        <v>9.6089004036622008</v>
      </c>
    </row>
    <row r="451" spans="1:2" x14ac:dyDescent="0.25">
      <c r="A451" s="4">
        <v>33603</v>
      </c>
      <c r="B451" s="60">
        <v>9.7434250093134693</v>
      </c>
    </row>
    <row r="452" spans="1:2" x14ac:dyDescent="0.25">
      <c r="A452" s="4">
        <v>33634</v>
      </c>
      <c r="B452" s="59">
        <v>10.0834705421385</v>
      </c>
    </row>
    <row r="453" spans="1:2" x14ac:dyDescent="0.25">
      <c r="A453" s="4">
        <v>33663</v>
      </c>
      <c r="B453" s="60">
        <v>10.4202584582459</v>
      </c>
    </row>
    <row r="454" spans="1:2" x14ac:dyDescent="0.25">
      <c r="A454" s="4">
        <v>33694</v>
      </c>
      <c r="B454" s="59">
        <v>10.660966428631401</v>
      </c>
    </row>
    <row r="455" spans="1:2" x14ac:dyDescent="0.25">
      <c r="A455" s="4">
        <v>33724</v>
      </c>
      <c r="B455" s="60">
        <v>10.964803971847401</v>
      </c>
    </row>
    <row r="456" spans="1:2" x14ac:dyDescent="0.25">
      <c r="A456" s="4">
        <v>33755</v>
      </c>
      <c r="B456" s="59">
        <v>11.219187423994301</v>
      </c>
    </row>
    <row r="457" spans="1:2" x14ac:dyDescent="0.25">
      <c r="A457" s="4">
        <v>33785</v>
      </c>
      <c r="B457" s="60">
        <v>11.4704972222917</v>
      </c>
    </row>
    <row r="458" spans="1:2" x14ac:dyDescent="0.25">
      <c r="A458" s="4">
        <v>33816</v>
      </c>
      <c r="B458" s="59">
        <v>11.698760117015301</v>
      </c>
    </row>
    <row r="459" spans="1:2" x14ac:dyDescent="0.25">
      <c r="A459" s="4">
        <v>33847</v>
      </c>
      <c r="B459" s="60">
        <v>11.786500817893</v>
      </c>
    </row>
    <row r="460" spans="1:2" x14ac:dyDescent="0.25">
      <c r="A460" s="4">
        <v>33877</v>
      </c>
      <c r="B460" s="59">
        <v>11.884328774681499</v>
      </c>
    </row>
    <row r="461" spans="1:2" x14ac:dyDescent="0.25">
      <c r="A461" s="4">
        <v>33908</v>
      </c>
      <c r="B461" s="60">
        <v>11.9853455692663</v>
      </c>
    </row>
    <row r="462" spans="1:2" x14ac:dyDescent="0.25">
      <c r="A462" s="4">
        <v>33938</v>
      </c>
      <c r="B462" s="59">
        <v>12.071640057365</v>
      </c>
    </row>
    <row r="463" spans="1:2" x14ac:dyDescent="0.25">
      <c r="A463" s="4">
        <v>33969</v>
      </c>
      <c r="B463" s="60">
        <v>12.185113473904201</v>
      </c>
    </row>
    <row r="464" spans="1:2" x14ac:dyDescent="0.25">
      <c r="A464" s="4">
        <v>34000</v>
      </c>
      <c r="B464" s="59">
        <v>12.579911150458701</v>
      </c>
    </row>
    <row r="465" spans="1:2" x14ac:dyDescent="0.25">
      <c r="A465" s="4">
        <v>34028</v>
      </c>
      <c r="B465" s="60">
        <v>12.9887582628486</v>
      </c>
    </row>
    <row r="466" spans="1:2" x14ac:dyDescent="0.25">
      <c r="A466" s="4">
        <v>34059</v>
      </c>
      <c r="B466" s="59">
        <v>13.231648042363901</v>
      </c>
    </row>
    <row r="467" spans="1:2" x14ac:dyDescent="0.25">
      <c r="A467" s="4">
        <v>34089</v>
      </c>
      <c r="B467" s="60">
        <v>13.488342014385699</v>
      </c>
    </row>
    <row r="468" spans="1:2" x14ac:dyDescent="0.25">
      <c r="A468" s="4">
        <v>34120</v>
      </c>
      <c r="B468" s="59">
        <v>13.7041554866159</v>
      </c>
    </row>
    <row r="469" spans="1:2" x14ac:dyDescent="0.25">
      <c r="A469" s="4">
        <v>34150</v>
      </c>
      <c r="B469" s="60">
        <v>13.9151994811098</v>
      </c>
    </row>
    <row r="470" spans="1:2" x14ac:dyDescent="0.25">
      <c r="A470" s="4">
        <v>34181</v>
      </c>
      <c r="B470" s="59">
        <v>14.086356434727501</v>
      </c>
    </row>
    <row r="471" spans="1:2" x14ac:dyDescent="0.25">
      <c r="A471" s="4">
        <v>34212</v>
      </c>
      <c r="B471" s="60">
        <v>14.2624358901615</v>
      </c>
    </row>
    <row r="472" spans="1:2" x14ac:dyDescent="0.25">
      <c r="A472" s="4">
        <v>34242</v>
      </c>
      <c r="B472" s="59">
        <v>14.4221751721314</v>
      </c>
    </row>
    <row r="473" spans="1:2" x14ac:dyDescent="0.25">
      <c r="A473" s="4">
        <v>34273</v>
      </c>
      <c r="B473" s="60">
        <v>14.575050228956</v>
      </c>
    </row>
    <row r="474" spans="1:2" x14ac:dyDescent="0.25">
      <c r="A474" s="4">
        <v>34303</v>
      </c>
      <c r="B474" s="59">
        <v>14.7630683769095</v>
      </c>
    </row>
    <row r="475" spans="1:2" x14ac:dyDescent="0.25">
      <c r="A475" s="4">
        <v>34334</v>
      </c>
      <c r="B475" s="60">
        <v>14.929891049568599</v>
      </c>
    </row>
    <row r="476" spans="1:2" x14ac:dyDescent="0.25">
      <c r="A476" s="4">
        <v>34365</v>
      </c>
      <c r="B476" s="59">
        <v>15.40018261763</v>
      </c>
    </row>
    <row r="477" spans="1:2" x14ac:dyDescent="0.25">
      <c r="A477" s="4">
        <v>34393</v>
      </c>
      <c r="B477" s="60">
        <v>15.9669093379588</v>
      </c>
    </row>
    <row r="478" spans="1:2" x14ac:dyDescent="0.25">
      <c r="A478" s="4">
        <v>34424</v>
      </c>
      <c r="B478" s="59">
        <v>16.319778034327602</v>
      </c>
    </row>
    <row r="479" spans="1:2" x14ac:dyDescent="0.25">
      <c r="A479" s="4">
        <v>34454</v>
      </c>
      <c r="B479" s="60">
        <v>16.706556773741202</v>
      </c>
    </row>
    <row r="480" spans="1:2" x14ac:dyDescent="0.25">
      <c r="A480" s="4">
        <v>34485</v>
      </c>
      <c r="B480" s="59">
        <v>16.9638377480568</v>
      </c>
    </row>
    <row r="481" spans="1:2" x14ac:dyDescent="0.25">
      <c r="A481" s="4">
        <v>34515</v>
      </c>
      <c r="B481" s="60">
        <v>17.116512287789298</v>
      </c>
    </row>
    <row r="482" spans="1:2" x14ac:dyDescent="0.25">
      <c r="A482" s="4">
        <v>34546</v>
      </c>
      <c r="B482" s="59">
        <v>17.2722725496082</v>
      </c>
    </row>
    <row r="483" spans="1:2" x14ac:dyDescent="0.25">
      <c r="A483" s="4">
        <v>34577</v>
      </c>
      <c r="B483" s="60">
        <v>17.439813593339402</v>
      </c>
    </row>
    <row r="484" spans="1:2" x14ac:dyDescent="0.25">
      <c r="A484" s="4">
        <v>34607</v>
      </c>
      <c r="B484" s="59">
        <v>17.629907561506801</v>
      </c>
    </row>
    <row r="485" spans="1:2" x14ac:dyDescent="0.25">
      <c r="A485" s="4">
        <v>34638</v>
      </c>
      <c r="B485" s="60">
        <v>17.825599535439501</v>
      </c>
    </row>
    <row r="486" spans="1:2" x14ac:dyDescent="0.25">
      <c r="A486" s="4">
        <v>34668</v>
      </c>
      <c r="B486" s="59">
        <v>18.023463690282899</v>
      </c>
    </row>
    <row r="487" spans="1:2" x14ac:dyDescent="0.25">
      <c r="A487" s="4">
        <v>34699</v>
      </c>
      <c r="B487" s="60">
        <v>18.292013299268099</v>
      </c>
    </row>
    <row r="488" spans="1:2" x14ac:dyDescent="0.25">
      <c r="A488" s="4">
        <v>34730</v>
      </c>
      <c r="B488" s="59">
        <v>18.6285863439747</v>
      </c>
    </row>
    <row r="489" spans="1:2" x14ac:dyDescent="0.25">
      <c r="A489" s="4">
        <v>34758</v>
      </c>
      <c r="B489" s="60">
        <v>19.284312583282599</v>
      </c>
    </row>
    <row r="490" spans="1:2" x14ac:dyDescent="0.25">
      <c r="A490" s="4">
        <v>34789</v>
      </c>
      <c r="B490" s="59">
        <v>19.787633141706301</v>
      </c>
    </row>
    <row r="491" spans="1:2" x14ac:dyDescent="0.25">
      <c r="A491" s="4">
        <v>34819</v>
      </c>
      <c r="B491" s="60">
        <v>20.2288973607663</v>
      </c>
    </row>
    <row r="492" spans="1:2" x14ac:dyDescent="0.25">
      <c r="A492" s="4">
        <v>34850</v>
      </c>
      <c r="B492" s="59">
        <v>20.562674167218901</v>
      </c>
    </row>
    <row r="493" spans="1:2" x14ac:dyDescent="0.25">
      <c r="A493" s="4">
        <v>34880</v>
      </c>
      <c r="B493" s="60">
        <v>20.809426257225599</v>
      </c>
    </row>
    <row r="494" spans="1:2" x14ac:dyDescent="0.25">
      <c r="A494" s="4">
        <v>34911</v>
      </c>
      <c r="B494" s="59">
        <v>20.9696588394062</v>
      </c>
    </row>
    <row r="495" spans="1:2" x14ac:dyDescent="0.25">
      <c r="A495" s="4">
        <v>34942</v>
      </c>
      <c r="B495" s="60">
        <v>21.101767690094501</v>
      </c>
    </row>
    <row r="496" spans="1:2" x14ac:dyDescent="0.25">
      <c r="A496" s="4">
        <v>34972</v>
      </c>
      <c r="B496" s="59">
        <v>21.279022538691301</v>
      </c>
    </row>
    <row r="497" spans="1:2" x14ac:dyDescent="0.25">
      <c r="A497" s="4">
        <v>35003</v>
      </c>
      <c r="B497" s="60">
        <v>21.466277937031698</v>
      </c>
    </row>
    <row r="498" spans="1:2" x14ac:dyDescent="0.25">
      <c r="A498" s="4">
        <v>35033</v>
      </c>
      <c r="B498" s="59">
        <v>21.6358615327343</v>
      </c>
    </row>
    <row r="499" spans="1:2" x14ac:dyDescent="0.25">
      <c r="A499" s="4">
        <v>35064</v>
      </c>
      <c r="B499" s="60">
        <v>21.8349114588354</v>
      </c>
    </row>
    <row r="500" spans="1:2" x14ac:dyDescent="0.25">
      <c r="A500" s="4">
        <v>35095</v>
      </c>
      <c r="B500" s="59">
        <v>22.382967736452201</v>
      </c>
    </row>
    <row r="501" spans="1:2" x14ac:dyDescent="0.25">
      <c r="A501" s="4">
        <v>35124</v>
      </c>
      <c r="B501" s="60">
        <v>23.280524742684001</v>
      </c>
    </row>
    <row r="502" spans="1:2" x14ac:dyDescent="0.25">
      <c r="A502" s="4">
        <v>35155</v>
      </c>
      <c r="B502" s="59">
        <v>23.7694157622803</v>
      </c>
    </row>
    <row r="503" spans="1:2" x14ac:dyDescent="0.25">
      <c r="A503" s="4">
        <v>35185</v>
      </c>
      <c r="B503" s="60">
        <v>24.237673252797201</v>
      </c>
    </row>
    <row r="504" spans="1:2" x14ac:dyDescent="0.25">
      <c r="A504" s="4">
        <v>35216</v>
      </c>
      <c r="B504" s="59">
        <v>24.613357188215598</v>
      </c>
    </row>
    <row r="505" spans="1:2" x14ac:dyDescent="0.25">
      <c r="A505" s="4">
        <v>35246</v>
      </c>
      <c r="B505" s="60">
        <v>24.893949460161299</v>
      </c>
    </row>
    <row r="506" spans="1:2" x14ac:dyDescent="0.25">
      <c r="A506" s="4">
        <v>35277</v>
      </c>
      <c r="B506" s="59">
        <v>25.269848097009699</v>
      </c>
    </row>
    <row r="507" spans="1:2" x14ac:dyDescent="0.25">
      <c r="A507" s="4">
        <v>35308</v>
      </c>
      <c r="B507" s="60">
        <v>25.5478164260768</v>
      </c>
    </row>
    <row r="508" spans="1:2" x14ac:dyDescent="0.25">
      <c r="A508" s="4">
        <v>35338</v>
      </c>
      <c r="B508" s="59">
        <v>25.851835441547099</v>
      </c>
    </row>
    <row r="509" spans="1:2" x14ac:dyDescent="0.25">
      <c r="A509" s="4">
        <v>35369</v>
      </c>
      <c r="B509" s="60">
        <v>26.149131549124899</v>
      </c>
    </row>
    <row r="510" spans="1:2" x14ac:dyDescent="0.25">
      <c r="A510" s="4">
        <v>35399</v>
      </c>
      <c r="B510" s="59">
        <v>26.3583246015179</v>
      </c>
    </row>
    <row r="511" spans="1:2" x14ac:dyDescent="0.25">
      <c r="A511" s="4">
        <v>35430</v>
      </c>
      <c r="B511" s="60">
        <v>26.548104538648801</v>
      </c>
    </row>
    <row r="512" spans="1:2" x14ac:dyDescent="0.25">
      <c r="A512" s="4">
        <v>35461</v>
      </c>
      <c r="B512" s="59">
        <v>26.986148263536499</v>
      </c>
    </row>
    <row r="513" spans="1:2" x14ac:dyDescent="0.25">
      <c r="A513" s="4">
        <v>35489</v>
      </c>
      <c r="B513" s="60">
        <v>27.8254174745325</v>
      </c>
    </row>
    <row r="514" spans="1:2" x14ac:dyDescent="0.25">
      <c r="A514" s="4">
        <v>35520</v>
      </c>
      <c r="B514" s="59">
        <v>28.256711445387801</v>
      </c>
    </row>
    <row r="515" spans="1:2" x14ac:dyDescent="0.25">
      <c r="A515" s="4">
        <v>35550</v>
      </c>
      <c r="B515" s="60">
        <v>28.7144701708031</v>
      </c>
    </row>
    <row r="516" spans="1:2" x14ac:dyDescent="0.25">
      <c r="A516" s="4">
        <v>35581</v>
      </c>
      <c r="B516" s="59">
        <v>29.179644587570099</v>
      </c>
    </row>
    <row r="517" spans="1:2" x14ac:dyDescent="0.25">
      <c r="A517" s="4">
        <v>35611</v>
      </c>
      <c r="B517" s="60">
        <v>29.5298003226209</v>
      </c>
    </row>
    <row r="518" spans="1:2" x14ac:dyDescent="0.25">
      <c r="A518" s="4">
        <v>35642</v>
      </c>
      <c r="B518" s="59">
        <v>29.774897665298699</v>
      </c>
    </row>
    <row r="519" spans="1:2" x14ac:dyDescent="0.25">
      <c r="A519" s="4">
        <v>35673</v>
      </c>
      <c r="B519" s="60">
        <v>30.1143314986831</v>
      </c>
    </row>
    <row r="520" spans="1:2" x14ac:dyDescent="0.25">
      <c r="A520" s="4">
        <v>35703</v>
      </c>
      <c r="B520" s="59">
        <v>30.4937720755665</v>
      </c>
    </row>
    <row r="521" spans="1:2" x14ac:dyDescent="0.25">
      <c r="A521" s="4">
        <v>35734</v>
      </c>
      <c r="B521" s="60">
        <v>30.786512287491899</v>
      </c>
    </row>
    <row r="522" spans="1:2" x14ac:dyDescent="0.25">
      <c r="A522" s="4">
        <v>35764</v>
      </c>
      <c r="B522" s="59">
        <v>31.0358830370206</v>
      </c>
    </row>
    <row r="523" spans="1:2" x14ac:dyDescent="0.25">
      <c r="A523" s="4">
        <v>35795</v>
      </c>
      <c r="B523" s="60">
        <v>31.2252019235464</v>
      </c>
    </row>
    <row r="524" spans="1:2" x14ac:dyDescent="0.25">
      <c r="A524" s="4">
        <v>35826</v>
      </c>
      <c r="B524" s="59">
        <v>31.784133037977899</v>
      </c>
    </row>
    <row r="525" spans="1:2" x14ac:dyDescent="0.25">
      <c r="A525" s="4">
        <v>35854</v>
      </c>
      <c r="B525" s="60">
        <v>32.8266526016236</v>
      </c>
    </row>
    <row r="526" spans="1:2" x14ac:dyDescent="0.25">
      <c r="A526" s="4">
        <v>35885</v>
      </c>
      <c r="B526" s="59">
        <v>33.680145569265797</v>
      </c>
    </row>
    <row r="527" spans="1:2" x14ac:dyDescent="0.25">
      <c r="A527" s="4">
        <v>35915</v>
      </c>
      <c r="B527" s="60">
        <v>34.6568697907745</v>
      </c>
    </row>
    <row r="528" spans="1:2" x14ac:dyDescent="0.25">
      <c r="A528" s="4">
        <v>35946</v>
      </c>
      <c r="B528" s="59">
        <v>35.197516959510601</v>
      </c>
    </row>
    <row r="529" spans="1:2" x14ac:dyDescent="0.25">
      <c r="A529" s="4">
        <v>35976</v>
      </c>
      <c r="B529" s="60">
        <v>35.626926666416601</v>
      </c>
    </row>
    <row r="530" spans="1:2" x14ac:dyDescent="0.25">
      <c r="A530" s="4">
        <v>36007</v>
      </c>
      <c r="B530" s="59">
        <v>35.794373221748799</v>
      </c>
    </row>
    <row r="531" spans="1:2" x14ac:dyDescent="0.25">
      <c r="A531" s="4">
        <v>36038</v>
      </c>
      <c r="B531" s="60">
        <v>35.805111533715298</v>
      </c>
    </row>
    <row r="532" spans="1:2" x14ac:dyDescent="0.25">
      <c r="A532" s="4">
        <v>36068</v>
      </c>
      <c r="B532" s="59">
        <v>35.908946357163103</v>
      </c>
    </row>
    <row r="533" spans="1:2" x14ac:dyDescent="0.25">
      <c r="A533" s="4">
        <v>36099</v>
      </c>
      <c r="B533" s="60">
        <v>36.034627669413098</v>
      </c>
    </row>
    <row r="534" spans="1:2" x14ac:dyDescent="0.25">
      <c r="A534" s="4">
        <v>36129</v>
      </c>
      <c r="B534" s="59">
        <v>36.095886536451097</v>
      </c>
    </row>
    <row r="535" spans="1:2" x14ac:dyDescent="0.25">
      <c r="A535" s="4">
        <v>36160</v>
      </c>
      <c r="B535" s="60">
        <v>36.424359103932801</v>
      </c>
    </row>
    <row r="536" spans="1:2" x14ac:dyDescent="0.25">
      <c r="A536" s="4">
        <v>36191</v>
      </c>
      <c r="B536" s="59">
        <v>37.229009620897799</v>
      </c>
    </row>
    <row r="537" spans="1:2" x14ac:dyDescent="0.25">
      <c r="A537" s="4">
        <v>36219</v>
      </c>
      <c r="B537" s="60">
        <v>37.861269891289503</v>
      </c>
    </row>
    <row r="538" spans="1:2" x14ac:dyDescent="0.25">
      <c r="A538" s="4">
        <v>36250</v>
      </c>
      <c r="B538" s="59">
        <v>38.216408602869798</v>
      </c>
    </row>
    <row r="539" spans="1:2" x14ac:dyDescent="0.25">
      <c r="A539" s="4">
        <v>36280</v>
      </c>
      <c r="B539" s="60">
        <v>38.515948813499101</v>
      </c>
    </row>
    <row r="540" spans="1:2" x14ac:dyDescent="0.25">
      <c r="A540" s="4">
        <v>36311</v>
      </c>
      <c r="B540" s="59">
        <v>38.700247628571702</v>
      </c>
    </row>
    <row r="541" spans="1:2" x14ac:dyDescent="0.25">
      <c r="A541" s="4">
        <v>36341</v>
      </c>
      <c r="B541" s="60">
        <v>38.808376120445899</v>
      </c>
    </row>
    <row r="542" spans="1:2" x14ac:dyDescent="0.25">
      <c r="A542" s="4">
        <v>36372</v>
      </c>
      <c r="B542" s="59">
        <v>38.929458253941696</v>
      </c>
    </row>
    <row r="543" spans="1:2" x14ac:dyDescent="0.25">
      <c r="A543" s="4">
        <v>36403</v>
      </c>
      <c r="B543" s="60">
        <v>39.122198001756999</v>
      </c>
    </row>
    <row r="544" spans="1:2" x14ac:dyDescent="0.25">
      <c r="A544" s="4">
        <v>36433</v>
      </c>
      <c r="B544" s="59">
        <v>39.251614232746803</v>
      </c>
    </row>
    <row r="545" spans="1:2" x14ac:dyDescent="0.25">
      <c r="A545" s="4">
        <v>36464</v>
      </c>
      <c r="B545" s="60">
        <v>39.388837876104503</v>
      </c>
    </row>
    <row r="546" spans="1:2" x14ac:dyDescent="0.25">
      <c r="A546" s="4">
        <v>36494</v>
      </c>
      <c r="B546" s="59">
        <v>39.577471020693203</v>
      </c>
    </row>
    <row r="547" spans="1:2" x14ac:dyDescent="0.25">
      <c r="A547" s="4">
        <v>36525</v>
      </c>
      <c r="B547" s="60">
        <v>39.786954574805698</v>
      </c>
    </row>
    <row r="548" spans="1:2" x14ac:dyDescent="0.25">
      <c r="A548" s="4">
        <v>36556</v>
      </c>
      <c r="B548" s="59">
        <v>40.299927780138702</v>
      </c>
    </row>
    <row r="549" spans="1:2" x14ac:dyDescent="0.25">
      <c r="A549" s="4">
        <v>36585</v>
      </c>
      <c r="B549" s="60">
        <v>41.227672417565202</v>
      </c>
    </row>
    <row r="550" spans="1:2" x14ac:dyDescent="0.25">
      <c r="A550" s="4">
        <v>36616</v>
      </c>
      <c r="B550" s="59">
        <v>41.933036664957299</v>
      </c>
    </row>
    <row r="551" spans="1:2" x14ac:dyDescent="0.25">
      <c r="A551" s="4">
        <v>36646</v>
      </c>
      <c r="B551" s="60">
        <v>42.350731643176999</v>
      </c>
    </row>
    <row r="552" spans="1:2" x14ac:dyDescent="0.25">
      <c r="A552" s="4">
        <v>36677</v>
      </c>
      <c r="B552" s="59">
        <v>42.571506007232898</v>
      </c>
    </row>
    <row r="553" spans="1:2" x14ac:dyDescent="0.25">
      <c r="A553" s="4">
        <v>36707</v>
      </c>
      <c r="B553" s="60">
        <v>42.563247135067499</v>
      </c>
    </row>
    <row r="554" spans="1:2" x14ac:dyDescent="0.25">
      <c r="A554" s="4">
        <v>36738</v>
      </c>
      <c r="B554" s="59">
        <v>42.546732595179101</v>
      </c>
    </row>
    <row r="555" spans="1:2" x14ac:dyDescent="0.25">
      <c r="A555" s="4">
        <v>36769</v>
      </c>
      <c r="B555" s="60">
        <v>42.681010083249397</v>
      </c>
    </row>
    <row r="556" spans="1:2" x14ac:dyDescent="0.25">
      <c r="A556" s="4">
        <v>36799</v>
      </c>
      <c r="B556" s="59">
        <v>42.862831186204097</v>
      </c>
    </row>
    <row r="557" spans="1:2" x14ac:dyDescent="0.25">
      <c r="A557" s="4">
        <v>36830</v>
      </c>
      <c r="B557" s="60">
        <v>42.928411317919</v>
      </c>
    </row>
    <row r="558" spans="1:2" x14ac:dyDescent="0.25">
      <c r="A558" s="4">
        <v>36860</v>
      </c>
      <c r="B558" s="59">
        <v>43.069388220687003</v>
      </c>
    </row>
    <row r="559" spans="1:2" x14ac:dyDescent="0.25">
      <c r="A559" s="4">
        <v>36891</v>
      </c>
      <c r="B559" s="60">
        <v>43.267636614666799</v>
      </c>
    </row>
    <row r="560" spans="1:2" x14ac:dyDescent="0.25">
      <c r="A560" s="4">
        <v>36922</v>
      </c>
      <c r="B560" s="59">
        <v>43.722292940213798</v>
      </c>
    </row>
    <row r="561" spans="1:2" x14ac:dyDescent="0.25">
      <c r="A561" s="4">
        <v>36950</v>
      </c>
      <c r="B561" s="60">
        <v>44.549912223279101</v>
      </c>
    </row>
    <row r="562" spans="1:2" x14ac:dyDescent="0.25">
      <c r="A562" s="4">
        <v>36981</v>
      </c>
      <c r="B562" s="59">
        <v>45.2097855231303</v>
      </c>
    </row>
    <row r="563" spans="1:2" x14ac:dyDescent="0.25">
      <c r="A563" s="4">
        <v>37011</v>
      </c>
      <c r="B563" s="60">
        <v>45.728567812008201</v>
      </c>
    </row>
    <row r="564" spans="1:2" x14ac:dyDescent="0.25">
      <c r="A564" s="4">
        <v>37042</v>
      </c>
      <c r="B564" s="59">
        <v>45.919896139733602</v>
      </c>
    </row>
    <row r="565" spans="1:2" x14ac:dyDescent="0.25">
      <c r="A565" s="4">
        <v>37072</v>
      </c>
      <c r="B565" s="60">
        <v>45.938401857877899</v>
      </c>
    </row>
    <row r="566" spans="1:2" x14ac:dyDescent="0.25">
      <c r="A566" s="4">
        <v>37103</v>
      </c>
      <c r="B566" s="59">
        <v>45.988520654304899</v>
      </c>
    </row>
    <row r="567" spans="1:2" x14ac:dyDescent="0.25">
      <c r="A567" s="4">
        <v>37134</v>
      </c>
      <c r="B567" s="60">
        <v>46.108366739129998</v>
      </c>
    </row>
    <row r="568" spans="1:2" x14ac:dyDescent="0.25">
      <c r="A568" s="4">
        <v>37164</v>
      </c>
      <c r="B568" s="59">
        <v>46.2794287797322</v>
      </c>
    </row>
    <row r="569" spans="1:2" x14ac:dyDescent="0.25">
      <c r="A569" s="4">
        <v>37195</v>
      </c>
      <c r="B569" s="60">
        <v>46.365184561261003</v>
      </c>
    </row>
    <row r="570" spans="1:2" x14ac:dyDescent="0.25">
      <c r="A570" s="4">
        <v>37225</v>
      </c>
      <c r="B570" s="59">
        <v>46.419385462013103</v>
      </c>
    </row>
    <row r="571" spans="1:2" x14ac:dyDescent="0.25">
      <c r="A571" s="4">
        <v>37256</v>
      </c>
      <c r="B571" s="60">
        <v>46.576004468561997</v>
      </c>
    </row>
    <row r="572" spans="1:2" x14ac:dyDescent="0.25">
      <c r="A572" s="4">
        <v>37287</v>
      </c>
      <c r="B572" s="59">
        <v>46.946702888127298</v>
      </c>
    </row>
    <row r="573" spans="1:2" x14ac:dyDescent="0.25">
      <c r="A573" s="4">
        <v>37315</v>
      </c>
      <c r="B573" s="60">
        <v>47.536635156619496</v>
      </c>
    </row>
    <row r="574" spans="1:2" x14ac:dyDescent="0.25">
      <c r="A574" s="4">
        <v>37346</v>
      </c>
      <c r="B574" s="59">
        <v>47.873337143433801</v>
      </c>
    </row>
    <row r="575" spans="1:2" x14ac:dyDescent="0.25">
      <c r="A575" s="4">
        <v>37376</v>
      </c>
      <c r="B575" s="60">
        <v>48.311378178296202</v>
      </c>
    </row>
    <row r="576" spans="1:2" x14ac:dyDescent="0.25">
      <c r="A576" s="4">
        <v>37407</v>
      </c>
      <c r="B576" s="59">
        <v>48.600666710827902</v>
      </c>
    </row>
    <row r="577" spans="1:2" x14ac:dyDescent="0.25">
      <c r="A577" s="4">
        <v>37437</v>
      </c>
      <c r="B577" s="60">
        <v>48.809066369683897</v>
      </c>
    </row>
    <row r="578" spans="1:2" x14ac:dyDescent="0.25">
      <c r="A578" s="4">
        <v>37468</v>
      </c>
      <c r="B578" s="59">
        <v>48.8200972186835</v>
      </c>
    </row>
    <row r="579" spans="1:2" x14ac:dyDescent="0.25">
      <c r="A579" s="4">
        <v>37499</v>
      </c>
      <c r="B579" s="60">
        <v>48.866183390457898</v>
      </c>
    </row>
    <row r="580" spans="1:2" x14ac:dyDescent="0.25">
      <c r="A580" s="4">
        <v>37529</v>
      </c>
      <c r="B580" s="59">
        <v>49.042199383030301</v>
      </c>
    </row>
    <row r="581" spans="1:2" x14ac:dyDescent="0.25">
      <c r="A581" s="4">
        <v>37560</v>
      </c>
      <c r="B581" s="60">
        <v>49.316394319780798</v>
      </c>
    </row>
    <row r="582" spans="1:2" x14ac:dyDescent="0.25">
      <c r="A582" s="4">
        <v>37590</v>
      </c>
      <c r="B582" s="59">
        <v>49.7001745003774</v>
      </c>
    </row>
    <row r="583" spans="1:2" x14ac:dyDescent="0.25">
      <c r="A583" s="4">
        <v>37621</v>
      </c>
      <c r="B583" s="60">
        <v>49.832923666467899</v>
      </c>
    </row>
    <row r="584" spans="1:2" x14ac:dyDescent="0.25">
      <c r="A584" s="4">
        <v>37652</v>
      </c>
      <c r="B584" s="59">
        <v>50.418012023235903</v>
      </c>
    </row>
    <row r="585" spans="1:2" x14ac:dyDescent="0.25">
      <c r="A585" s="4">
        <v>37680</v>
      </c>
      <c r="B585" s="60">
        <v>50.977904046753899</v>
      </c>
    </row>
    <row r="586" spans="1:2" x14ac:dyDescent="0.25">
      <c r="A586" s="4">
        <v>37711</v>
      </c>
      <c r="B586" s="59">
        <v>51.511693680027498</v>
      </c>
    </row>
    <row r="587" spans="1:2" x14ac:dyDescent="0.25">
      <c r="A587" s="4">
        <v>37741</v>
      </c>
      <c r="B587" s="60">
        <v>52.1028418766995</v>
      </c>
    </row>
    <row r="588" spans="1:2" x14ac:dyDescent="0.25">
      <c r="A588" s="4">
        <v>37772</v>
      </c>
      <c r="B588" s="59">
        <v>52.358093699053398</v>
      </c>
    </row>
    <row r="589" spans="1:2" x14ac:dyDescent="0.25">
      <c r="A589" s="4">
        <v>37802</v>
      </c>
      <c r="B589" s="60">
        <v>52.329453821800001</v>
      </c>
    </row>
    <row r="590" spans="1:2" x14ac:dyDescent="0.25">
      <c r="A590" s="4">
        <v>37833</v>
      </c>
      <c r="B590" s="59">
        <v>52.254570373381</v>
      </c>
    </row>
    <row r="591" spans="1:2" x14ac:dyDescent="0.25">
      <c r="A591" s="4">
        <v>37864</v>
      </c>
      <c r="B591" s="60">
        <v>52.415984741264403</v>
      </c>
    </row>
    <row r="592" spans="1:2" x14ac:dyDescent="0.25">
      <c r="A592" s="4">
        <v>37894</v>
      </c>
      <c r="B592" s="59">
        <v>52.531352323679897</v>
      </c>
    </row>
    <row r="593" spans="1:2" x14ac:dyDescent="0.25">
      <c r="A593" s="4">
        <v>37925</v>
      </c>
      <c r="B593" s="60">
        <v>52.563028729131098</v>
      </c>
    </row>
    <row r="594" spans="1:2" x14ac:dyDescent="0.25">
      <c r="A594" s="4">
        <v>37955</v>
      </c>
      <c r="B594" s="59">
        <v>52.746105758194702</v>
      </c>
    </row>
    <row r="595" spans="1:2" x14ac:dyDescent="0.25">
      <c r="A595" s="4">
        <v>37986</v>
      </c>
      <c r="B595" s="60">
        <v>53.067329542262101</v>
      </c>
    </row>
    <row r="596" spans="1:2" x14ac:dyDescent="0.25">
      <c r="A596" s="4">
        <v>38017</v>
      </c>
      <c r="B596" s="59">
        <v>53.5376122166656</v>
      </c>
    </row>
    <row r="597" spans="1:2" x14ac:dyDescent="0.25">
      <c r="A597" s="4">
        <v>38046</v>
      </c>
      <c r="B597" s="60">
        <v>54.179742337592302</v>
      </c>
    </row>
    <row r="598" spans="1:2" x14ac:dyDescent="0.25">
      <c r="A598" s="4">
        <v>38077</v>
      </c>
      <c r="B598" s="59">
        <v>54.713033541421197</v>
      </c>
    </row>
    <row r="599" spans="1:2" x14ac:dyDescent="0.25">
      <c r="A599" s="4">
        <v>38107</v>
      </c>
      <c r="B599" s="60">
        <v>54.962579687403597</v>
      </c>
    </row>
    <row r="600" spans="1:2" x14ac:dyDescent="0.25">
      <c r="A600" s="4">
        <v>38138</v>
      </c>
      <c r="B600" s="59">
        <v>55.171877190853202</v>
      </c>
    </row>
    <row r="601" spans="1:2" x14ac:dyDescent="0.25">
      <c r="A601" s="4">
        <v>38168</v>
      </c>
      <c r="B601" s="60">
        <v>55.504839469700002</v>
      </c>
    </row>
    <row r="602" spans="1:2" x14ac:dyDescent="0.25">
      <c r="A602" s="4">
        <v>38199</v>
      </c>
      <c r="B602" s="59">
        <v>55.487688474303901</v>
      </c>
    </row>
    <row r="603" spans="1:2" x14ac:dyDescent="0.25">
      <c r="A603" s="4">
        <v>38230</v>
      </c>
      <c r="B603" s="60">
        <v>55.504445756223099</v>
      </c>
    </row>
    <row r="604" spans="1:2" x14ac:dyDescent="0.25">
      <c r="A604" s="4">
        <v>38260</v>
      </c>
      <c r="B604" s="59">
        <v>55.668849924553101</v>
      </c>
    </row>
    <row r="605" spans="1:2" x14ac:dyDescent="0.25">
      <c r="A605" s="4">
        <v>38291</v>
      </c>
      <c r="B605" s="60">
        <v>55.6633387084105</v>
      </c>
    </row>
    <row r="606" spans="1:2" x14ac:dyDescent="0.25">
      <c r="A606" s="4">
        <v>38321</v>
      </c>
      <c r="B606" s="59">
        <v>55.817915800003803</v>
      </c>
    </row>
    <row r="607" spans="1:2" x14ac:dyDescent="0.25">
      <c r="A607" s="4">
        <v>38352</v>
      </c>
      <c r="B607" s="60">
        <v>55.9846997324142</v>
      </c>
    </row>
    <row r="608" spans="1:2" x14ac:dyDescent="0.25">
      <c r="A608" s="4">
        <v>38383</v>
      </c>
      <c r="B608" s="59">
        <v>56.444949948914399</v>
      </c>
    </row>
    <row r="609" spans="1:2" x14ac:dyDescent="0.25">
      <c r="A609" s="4">
        <v>38411</v>
      </c>
      <c r="B609" s="60">
        <v>57.022099562142003</v>
      </c>
    </row>
    <row r="610" spans="1:2" x14ac:dyDescent="0.25">
      <c r="A610" s="4">
        <v>38442</v>
      </c>
      <c r="B610" s="59">
        <v>57.463165502255201</v>
      </c>
    </row>
    <row r="611" spans="1:2" x14ac:dyDescent="0.25">
      <c r="A611" s="4">
        <v>38472</v>
      </c>
      <c r="B611" s="60">
        <v>57.715256409313596</v>
      </c>
    </row>
    <row r="612" spans="1:2" x14ac:dyDescent="0.25">
      <c r="A612" s="4">
        <v>38503</v>
      </c>
      <c r="B612" s="59">
        <v>57.950676940207202</v>
      </c>
    </row>
    <row r="613" spans="1:2" x14ac:dyDescent="0.25">
      <c r="A613" s="4">
        <v>38533</v>
      </c>
      <c r="B613" s="60">
        <v>58.1830591547374</v>
      </c>
    </row>
    <row r="614" spans="1:2" x14ac:dyDescent="0.25">
      <c r="A614" s="4">
        <v>38564</v>
      </c>
      <c r="B614" s="59">
        <v>58.211394304545799</v>
      </c>
    </row>
    <row r="615" spans="1:2" x14ac:dyDescent="0.25">
      <c r="A615" s="4">
        <v>38595</v>
      </c>
      <c r="B615" s="60">
        <v>58.212267475460301</v>
      </c>
    </row>
    <row r="616" spans="1:2" x14ac:dyDescent="0.25">
      <c r="A616" s="4">
        <v>38625</v>
      </c>
      <c r="B616" s="59">
        <v>58.461299555720402</v>
      </c>
    </row>
    <row r="617" spans="1:2" x14ac:dyDescent="0.25">
      <c r="A617" s="4">
        <v>38656</v>
      </c>
      <c r="B617" s="60">
        <v>58.595819005998102</v>
      </c>
    </row>
    <row r="618" spans="1:2" x14ac:dyDescent="0.25">
      <c r="A618" s="4">
        <v>38686</v>
      </c>
      <c r="B618" s="59">
        <v>58.662794027121897</v>
      </c>
    </row>
    <row r="619" spans="1:2" x14ac:dyDescent="0.25">
      <c r="A619" s="4">
        <v>38717</v>
      </c>
      <c r="B619" s="60">
        <v>58.702802052648401</v>
      </c>
    </row>
    <row r="620" spans="1:2" x14ac:dyDescent="0.25">
      <c r="A620" s="4">
        <v>38748</v>
      </c>
      <c r="B620" s="59">
        <v>59.020677725763498</v>
      </c>
    </row>
    <row r="621" spans="1:2" x14ac:dyDescent="0.25">
      <c r="A621" s="4">
        <v>38776</v>
      </c>
      <c r="B621" s="60">
        <v>59.408856723165897</v>
      </c>
    </row>
    <row r="622" spans="1:2" x14ac:dyDescent="0.25">
      <c r="A622" s="4">
        <v>38807</v>
      </c>
      <c r="B622" s="59">
        <v>59.8260851239327</v>
      </c>
    </row>
    <row r="623" spans="1:2" x14ac:dyDescent="0.25">
      <c r="A623" s="4">
        <v>38837</v>
      </c>
      <c r="B623" s="60">
        <v>60.093986333117599</v>
      </c>
    </row>
    <row r="624" spans="1:2" x14ac:dyDescent="0.25">
      <c r="A624" s="4">
        <v>38868</v>
      </c>
      <c r="B624" s="59">
        <v>60.290974420317603</v>
      </c>
    </row>
    <row r="625" spans="1:2" x14ac:dyDescent="0.25">
      <c r="A625" s="4">
        <v>38898</v>
      </c>
      <c r="B625" s="60">
        <v>60.4744398554786</v>
      </c>
    </row>
    <row r="626" spans="1:2" x14ac:dyDescent="0.25">
      <c r="A626" s="4">
        <v>38929</v>
      </c>
      <c r="B626" s="59">
        <v>60.724259766521598</v>
      </c>
    </row>
    <row r="627" spans="1:2" x14ac:dyDescent="0.25">
      <c r="A627" s="4">
        <v>38960</v>
      </c>
      <c r="B627" s="60">
        <v>60.962541761845401</v>
      </c>
    </row>
    <row r="628" spans="1:2" x14ac:dyDescent="0.25">
      <c r="A628" s="4">
        <v>38990</v>
      </c>
      <c r="B628" s="59">
        <v>61.137016556367797</v>
      </c>
    </row>
    <row r="629" spans="1:2" x14ac:dyDescent="0.25">
      <c r="A629" s="4">
        <v>39021</v>
      </c>
      <c r="B629" s="60">
        <v>61.048612430427298</v>
      </c>
    </row>
    <row r="630" spans="1:2" x14ac:dyDescent="0.25">
      <c r="A630" s="4">
        <v>39051</v>
      </c>
      <c r="B630" s="59">
        <v>61.193297641887398</v>
      </c>
    </row>
    <row r="631" spans="1:2" x14ac:dyDescent="0.25">
      <c r="A631" s="4">
        <v>39082</v>
      </c>
      <c r="B631" s="60">
        <v>61.331472107962803</v>
      </c>
    </row>
    <row r="632" spans="1:2" x14ac:dyDescent="0.25">
      <c r="A632" s="4">
        <v>39113</v>
      </c>
      <c r="B632" s="59">
        <v>61.801577841670401</v>
      </c>
    </row>
    <row r="633" spans="1:2" x14ac:dyDescent="0.25">
      <c r="A633" s="4">
        <v>39141</v>
      </c>
      <c r="B633" s="60">
        <v>62.525892333974703</v>
      </c>
    </row>
    <row r="634" spans="1:2" x14ac:dyDescent="0.25">
      <c r="A634" s="4">
        <v>39172</v>
      </c>
      <c r="B634" s="59">
        <v>63.284331407985903</v>
      </c>
    </row>
    <row r="635" spans="1:2" x14ac:dyDescent="0.25">
      <c r="A635" s="4">
        <v>39202</v>
      </c>
      <c r="B635" s="60">
        <v>63.853700537663499</v>
      </c>
    </row>
    <row r="636" spans="1:2" x14ac:dyDescent="0.25">
      <c r="A636" s="4">
        <v>39233</v>
      </c>
      <c r="B636" s="59">
        <v>64.045006224474307</v>
      </c>
    </row>
    <row r="637" spans="1:2" x14ac:dyDescent="0.25">
      <c r="A637" s="4">
        <v>39263</v>
      </c>
      <c r="B637" s="60">
        <v>64.123397312093104</v>
      </c>
    </row>
    <row r="638" spans="1:2" x14ac:dyDescent="0.25">
      <c r="A638" s="4">
        <v>39294</v>
      </c>
      <c r="B638" s="59">
        <v>64.229200917658005</v>
      </c>
    </row>
    <row r="639" spans="1:2" x14ac:dyDescent="0.25">
      <c r="A639" s="4">
        <v>39325</v>
      </c>
      <c r="B639" s="60">
        <v>64.143454934432995</v>
      </c>
    </row>
    <row r="640" spans="1:2" x14ac:dyDescent="0.25">
      <c r="A640" s="4">
        <v>39355</v>
      </c>
      <c r="B640" s="59">
        <v>64.196950575848305</v>
      </c>
    </row>
    <row r="641" spans="1:2" x14ac:dyDescent="0.25">
      <c r="A641" s="4">
        <v>39386</v>
      </c>
      <c r="B641" s="60">
        <v>64.200738195932303</v>
      </c>
    </row>
    <row r="642" spans="1:2" x14ac:dyDescent="0.25">
      <c r="A642" s="4">
        <v>39416</v>
      </c>
      <c r="B642" s="59">
        <v>64.505113895719205</v>
      </c>
    </row>
    <row r="643" spans="1:2" x14ac:dyDescent="0.25">
      <c r="A643" s="4">
        <v>39447</v>
      </c>
      <c r="B643" s="60">
        <v>64.823704653250203</v>
      </c>
    </row>
    <row r="644" spans="1:2" x14ac:dyDescent="0.25">
      <c r="A644" s="4">
        <v>39478</v>
      </c>
      <c r="B644" s="59">
        <v>65.507854032160594</v>
      </c>
    </row>
    <row r="645" spans="1:2" x14ac:dyDescent="0.25">
      <c r="A645" s="4">
        <v>39507</v>
      </c>
      <c r="B645" s="60">
        <v>66.497546690878394</v>
      </c>
    </row>
    <row r="646" spans="1:2" x14ac:dyDescent="0.25">
      <c r="A646" s="4">
        <v>39538</v>
      </c>
      <c r="B646" s="59">
        <v>67.034514380407302</v>
      </c>
    </row>
    <row r="647" spans="1:2" x14ac:dyDescent="0.25">
      <c r="A647" s="4">
        <v>39568</v>
      </c>
      <c r="B647" s="60">
        <v>67.511196812166403</v>
      </c>
    </row>
    <row r="648" spans="1:2" x14ac:dyDescent="0.25">
      <c r="A648" s="4">
        <v>39599</v>
      </c>
      <c r="B648" s="59">
        <v>68.140198632865307</v>
      </c>
    </row>
    <row r="649" spans="1:2" x14ac:dyDescent="0.25">
      <c r="A649" s="4">
        <v>39629</v>
      </c>
      <c r="B649" s="60">
        <v>68.727703425477898</v>
      </c>
    </row>
    <row r="650" spans="1:2" x14ac:dyDescent="0.25">
      <c r="A650" s="4">
        <v>39660</v>
      </c>
      <c r="B650" s="59">
        <v>69.058902228285305</v>
      </c>
    </row>
    <row r="651" spans="1:2" x14ac:dyDescent="0.25">
      <c r="A651" s="4">
        <v>39691</v>
      </c>
      <c r="B651" s="60">
        <v>69.191011908248001</v>
      </c>
    </row>
    <row r="652" spans="1:2" x14ac:dyDescent="0.25">
      <c r="A652" s="4">
        <v>39721</v>
      </c>
      <c r="B652" s="59">
        <v>69.058995457527004</v>
      </c>
    </row>
    <row r="653" spans="1:2" x14ac:dyDescent="0.25">
      <c r="A653" s="4">
        <v>39752</v>
      </c>
      <c r="B653" s="60">
        <v>69.298077699800999</v>
      </c>
    </row>
    <row r="654" spans="1:2" x14ac:dyDescent="0.25">
      <c r="A654" s="4">
        <v>39782</v>
      </c>
      <c r="B654" s="59">
        <v>69.491419336583505</v>
      </c>
    </row>
    <row r="655" spans="1:2" x14ac:dyDescent="0.25">
      <c r="A655" s="4">
        <v>39813</v>
      </c>
      <c r="B655" s="60">
        <v>69.798779884309198</v>
      </c>
    </row>
    <row r="656" spans="1:2" x14ac:dyDescent="0.25">
      <c r="A656" s="4">
        <v>39844</v>
      </c>
      <c r="B656" s="59">
        <v>70.210123637825802</v>
      </c>
    </row>
    <row r="657" spans="1:2" x14ac:dyDescent="0.25">
      <c r="A657" s="4">
        <v>39872</v>
      </c>
      <c r="B657" s="60">
        <v>70.797799925205297</v>
      </c>
    </row>
    <row r="658" spans="1:2" x14ac:dyDescent="0.25">
      <c r="A658" s="4">
        <v>39903</v>
      </c>
      <c r="B658" s="59">
        <v>71.151008025098093</v>
      </c>
    </row>
    <row r="659" spans="1:2" x14ac:dyDescent="0.25">
      <c r="A659" s="4">
        <v>39933</v>
      </c>
      <c r="B659" s="60">
        <v>71.379536524753803</v>
      </c>
    </row>
    <row r="660" spans="1:2" x14ac:dyDescent="0.25">
      <c r="A660" s="4">
        <v>39964</v>
      </c>
      <c r="B660" s="59">
        <v>71.389584622110405</v>
      </c>
    </row>
    <row r="661" spans="1:2" x14ac:dyDescent="0.25">
      <c r="A661" s="4">
        <v>39994</v>
      </c>
      <c r="B661" s="60">
        <v>71.349585037846595</v>
      </c>
    </row>
    <row r="662" spans="1:2" x14ac:dyDescent="0.25">
      <c r="A662" s="4">
        <v>40025</v>
      </c>
      <c r="B662" s="59">
        <v>71.321840038208805</v>
      </c>
    </row>
    <row r="663" spans="1:2" x14ac:dyDescent="0.25">
      <c r="A663" s="4">
        <v>40056</v>
      </c>
      <c r="B663" s="60">
        <v>71.353290116791996</v>
      </c>
    </row>
    <row r="664" spans="1:2" x14ac:dyDescent="0.25">
      <c r="A664" s="4">
        <v>40086</v>
      </c>
      <c r="B664" s="59">
        <v>71.275107603278201</v>
      </c>
    </row>
    <row r="665" spans="1:2" x14ac:dyDescent="0.25">
      <c r="A665" s="4">
        <v>40117</v>
      </c>
      <c r="B665" s="60">
        <v>71.184094992877405</v>
      </c>
    </row>
    <row r="666" spans="1:2" x14ac:dyDescent="0.25">
      <c r="A666" s="4">
        <v>40147</v>
      </c>
      <c r="B666" s="59">
        <v>71.137351245059406</v>
      </c>
    </row>
    <row r="667" spans="1:2" x14ac:dyDescent="0.25">
      <c r="A667" s="4">
        <v>40178</v>
      </c>
      <c r="B667" s="60">
        <v>71.196018218631195</v>
      </c>
    </row>
    <row r="668" spans="1:2" x14ac:dyDescent="0.25">
      <c r="A668" s="4">
        <v>40209</v>
      </c>
      <c r="B668" s="59">
        <v>71.684273391972695</v>
      </c>
    </row>
    <row r="669" spans="1:2" x14ac:dyDescent="0.25">
      <c r="A669" s="4">
        <v>40237</v>
      </c>
      <c r="B669" s="60">
        <v>72.278136736989396</v>
      </c>
    </row>
    <row r="670" spans="1:2" x14ac:dyDescent="0.25">
      <c r="A670" s="4">
        <v>40268</v>
      </c>
      <c r="B670" s="59">
        <v>72.459836744932502</v>
      </c>
    </row>
    <row r="671" spans="1:2" x14ac:dyDescent="0.25">
      <c r="A671" s="4">
        <v>40298</v>
      </c>
      <c r="B671" s="60">
        <v>72.793451977683304</v>
      </c>
    </row>
    <row r="672" spans="1:2" x14ac:dyDescent="0.25">
      <c r="A672" s="4">
        <v>40329</v>
      </c>
      <c r="B672" s="59">
        <v>72.8686323269513</v>
      </c>
    </row>
    <row r="673" spans="1:2" x14ac:dyDescent="0.25">
      <c r="A673" s="4">
        <v>40359</v>
      </c>
      <c r="B673" s="60">
        <v>72.951479589789102</v>
      </c>
    </row>
    <row r="674" spans="1:2" x14ac:dyDescent="0.25">
      <c r="A674" s="4">
        <v>40390</v>
      </c>
      <c r="B674" s="59">
        <v>72.920736377260397</v>
      </c>
    </row>
    <row r="675" spans="1:2" x14ac:dyDescent="0.25">
      <c r="A675" s="4">
        <v>40421</v>
      </c>
      <c r="B675" s="60">
        <v>73.002576778111305</v>
      </c>
    </row>
    <row r="676" spans="1:2" x14ac:dyDescent="0.25">
      <c r="A676" s="4">
        <v>40451</v>
      </c>
      <c r="B676" s="59">
        <v>72.903486730521607</v>
      </c>
    </row>
    <row r="677" spans="1:2" x14ac:dyDescent="0.25">
      <c r="A677" s="4">
        <v>40482</v>
      </c>
      <c r="B677" s="60">
        <v>72.839177106806801</v>
      </c>
    </row>
    <row r="678" spans="1:2" x14ac:dyDescent="0.25">
      <c r="A678" s="4">
        <v>40512</v>
      </c>
      <c r="B678" s="59">
        <v>72.980508418930697</v>
      </c>
    </row>
    <row r="679" spans="1:2" x14ac:dyDescent="0.25">
      <c r="A679" s="4">
        <v>40543</v>
      </c>
      <c r="B679" s="60">
        <v>73.453803071739301</v>
      </c>
    </row>
    <row r="680" spans="1:2" x14ac:dyDescent="0.25">
      <c r="A680" s="4">
        <v>40574</v>
      </c>
      <c r="B680" s="59">
        <v>74.122232679692203</v>
      </c>
    </row>
    <row r="681" spans="1:2" x14ac:dyDescent="0.25">
      <c r="A681" s="4">
        <v>40602</v>
      </c>
      <c r="B681" s="60">
        <v>74.568875464484194</v>
      </c>
    </row>
    <row r="682" spans="1:2" x14ac:dyDescent="0.25">
      <c r="A682" s="4">
        <v>40633</v>
      </c>
      <c r="B682" s="59">
        <v>74.769881833808697</v>
      </c>
    </row>
    <row r="683" spans="1:2" x14ac:dyDescent="0.25">
      <c r="A683" s="4">
        <v>40663</v>
      </c>
      <c r="B683" s="60">
        <v>74.858993326676995</v>
      </c>
    </row>
    <row r="684" spans="1:2" x14ac:dyDescent="0.25">
      <c r="A684" s="4">
        <v>40694</v>
      </c>
      <c r="B684" s="59">
        <v>75.072201471340506</v>
      </c>
    </row>
    <row r="685" spans="1:2" x14ac:dyDescent="0.25">
      <c r="A685" s="4">
        <v>40724</v>
      </c>
      <c r="B685" s="60">
        <v>75.310863507038107</v>
      </c>
    </row>
    <row r="686" spans="1:2" x14ac:dyDescent="0.25">
      <c r="A686" s="4">
        <v>40755</v>
      </c>
      <c r="B686" s="59">
        <v>75.415513976750205</v>
      </c>
    </row>
    <row r="687" spans="1:2" x14ac:dyDescent="0.25">
      <c r="A687" s="4">
        <v>40786</v>
      </c>
      <c r="B687" s="60">
        <v>75.392159300381905</v>
      </c>
    </row>
    <row r="688" spans="1:2" x14ac:dyDescent="0.25">
      <c r="A688" s="4">
        <v>40816</v>
      </c>
      <c r="B688" s="59">
        <v>75.624933346143393</v>
      </c>
    </row>
    <row r="689" spans="1:2" x14ac:dyDescent="0.25">
      <c r="A689" s="4">
        <v>40847</v>
      </c>
      <c r="B689" s="60">
        <v>75.768443757157101</v>
      </c>
    </row>
    <row r="690" spans="1:2" x14ac:dyDescent="0.25">
      <c r="A690" s="4">
        <v>40877</v>
      </c>
      <c r="B690" s="59">
        <v>75.873876304329599</v>
      </c>
    </row>
    <row r="691" spans="1:2" x14ac:dyDescent="0.25">
      <c r="A691" s="4">
        <v>40908</v>
      </c>
      <c r="B691" s="60">
        <v>76.191708937213406</v>
      </c>
    </row>
    <row r="692" spans="1:2" x14ac:dyDescent="0.25">
      <c r="A692" s="4">
        <v>40939</v>
      </c>
      <c r="B692" s="59">
        <v>76.748453945091001</v>
      </c>
    </row>
    <row r="693" spans="1:2" x14ac:dyDescent="0.25">
      <c r="A693" s="4">
        <v>40968</v>
      </c>
      <c r="B693" s="60">
        <v>77.217208174797804</v>
      </c>
    </row>
    <row r="694" spans="1:2" x14ac:dyDescent="0.25">
      <c r="A694" s="4">
        <v>40999</v>
      </c>
      <c r="B694" s="59">
        <v>77.311462587784305</v>
      </c>
    </row>
    <row r="695" spans="1:2" x14ac:dyDescent="0.25">
      <c r="A695" s="4">
        <v>41029</v>
      </c>
      <c r="B695" s="60">
        <v>77.423077146322299</v>
      </c>
    </row>
    <row r="696" spans="1:2" x14ac:dyDescent="0.25">
      <c r="A696" s="4">
        <v>41060</v>
      </c>
      <c r="B696" s="59">
        <v>77.655380443915206</v>
      </c>
    </row>
    <row r="697" spans="1:2" x14ac:dyDescent="0.25">
      <c r="A697" s="4">
        <v>41090</v>
      </c>
      <c r="B697" s="60">
        <v>77.719667450615702</v>
      </c>
    </row>
    <row r="698" spans="1:2" x14ac:dyDescent="0.25">
      <c r="A698" s="4">
        <v>41121</v>
      </c>
      <c r="B698" s="59">
        <v>77.702884665626399</v>
      </c>
    </row>
    <row r="699" spans="1:2" x14ac:dyDescent="0.25">
      <c r="A699" s="4">
        <v>41152</v>
      </c>
      <c r="B699" s="60">
        <v>77.734752949714306</v>
      </c>
    </row>
    <row r="700" spans="1:2" x14ac:dyDescent="0.25">
      <c r="A700" s="4">
        <v>41182</v>
      </c>
      <c r="B700" s="59">
        <v>77.957326981097594</v>
      </c>
    </row>
    <row r="701" spans="1:2" x14ac:dyDescent="0.25">
      <c r="A701" s="4">
        <v>41213</v>
      </c>
      <c r="B701" s="60">
        <v>78.0846952210659</v>
      </c>
    </row>
    <row r="702" spans="1:2" x14ac:dyDescent="0.25">
      <c r="A702" s="4">
        <v>41243</v>
      </c>
      <c r="B702" s="59">
        <v>77.977942510841302</v>
      </c>
    </row>
    <row r="703" spans="1:2" x14ac:dyDescent="0.25">
      <c r="A703" s="4">
        <v>41274</v>
      </c>
      <c r="B703" s="60">
        <v>78.0472391690124</v>
      </c>
    </row>
    <row r="704" spans="1:2" x14ac:dyDescent="0.25">
      <c r="A704" s="4">
        <v>41305</v>
      </c>
      <c r="B704" s="59">
        <v>78.279809015122595</v>
      </c>
    </row>
    <row r="705" spans="1:2" x14ac:dyDescent="0.25">
      <c r="A705" s="4">
        <v>41333</v>
      </c>
      <c r="B705" s="60">
        <v>78.627479393286194</v>
      </c>
    </row>
    <row r="706" spans="1:2" x14ac:dyDescent="0.25">
      <c r="A706" s="4">
        <v>41364</v>
      </c>
      <c r="B706" s="59">
        <v>78.7892475693899</v>
      </c>
    </row>
    <row r="707" spans="1:2" x14ac:dyDescent="0.25">
      <c r="A707" s="4">
        <v>41394</v>
      </c>
      <c r="B707" s="60">
        <v>78.988535516406998</v>
      </c>
    </row>
    <row r="708" spans="1:2" x14ac:dyDescent="0.25">
      <c r="A708" s="4">
        <v>41425</v>
      </c>
      <c r="B708" s="59">
        <v>79.208686043515499</v>
      </c>
    </row>
    <row r="709" spans="1:2" x14ac:dyDescent="0.25">
      <c r="A709" s="4">
        <v>41455</v>
      </c>
      <c r="B709" s="60">
        <v>79.394695761385805</v>
      </c>
    </row>
    <row r="710" spans="1:2" x14ac:dyDescent="0.25">
      <c r="A710" s="4">
        <v>41486</v>
      </c>
      <c r="B710" s="59">
        <v>79.430332864525198</v>
      </c>
    </row>
    <row r="711" spans="1:2" x14ac:dyDescent="0.25">
      <c r="A711" s="4">
        <v>41517</v>
      </c>
      <c r="B711" s="60">
        <v>79.496579350740902</v>
      </c>
    </row>
    <row r="712" spans="1:2" x14ac:dyDescent="0.25">
      <c r="A712" s="4">
        <v>41547</v>
      </c>
      <c r="B712" s="59">
        <v>79.729433576283</v>
      </c>
    </row>
    <row r="713" spans="1:2" x14ac:dyDescent="0.25">
      <c r="A713" s="4">
        <v>41578</v>
      </c>
      <c r="B713" s="60">
        <v>79.522473507194306</v>
      </c>
    </row>
    <row r="714" spans="1:2" x14ac:dyDescent="0.25">
      <c r="A714" s="4">
        <v>41608</v>
      </c>
      <c r="B714" s="59">
        <v>79.350512520032893</v>
      </c>
    </row>
    <row r="715" spans="1:2" x14ac:dyDescent="0.25">
      <c r="A715" s="4">
        <v>41639</v>
      </c>
      <c r="B715" s="60">
        <v>79.559650317840905</v>
      </c>
    </row>
    <row r="716" spans="1:2" x14ac:dyDescent="0.25">
      <c r="A716" s="4">
        <v>41670</v>
      </c>
      <c r="B716" s="59">
        <v>79.946507526318399</v>
      </c>
    </row>
    <row r="717" spans="1:2" x14ac:dyDescent="0.25">
      <c r="A717" s="4">
        <v>41698</v>
      </c>
      <c r="B717" s="60">
        <v>80.450782913981897</v>
      </c>
    </row>
    <row r="718" spans="1:2" x14ac:dyDescent="0.25">
      <c r="A718" s="4">
        <v>41729</v>
      </c>
      <c r="B718" s="59">
        <v>80.767911855150501</v>
      </c>
    </row>
    <row r="719" spans="1:2" x14ac:dyDescent="0.25">
      <c r="A719" s="4">
        <v>41759</v>
      </c>
      <c r="B719" s="60">
        <v>81.1375954721818</v>
      </c>
    </row>
    <row r="720" spans="1:2" x14ac:dyDescent="0.25">
      <c r="A720" s="4">
        <v>41790</v>
      </c>
      <c r="B720" s="59">
        <v>81.530106704038005</v>
      </c>
    </row>
    <row r="721" spans="1:2" x14ac:dyDescent="0.25">
      <c r="A721" s="4">
        <v>41820</v>
      </c>
      <c r="B721" s="60">
        <v>81.606089502281904</v>
      </c>
    </row>
    <row r="722" spans="1:2" x14ac:dyDescent="0.25">
      <c r="A722" s="4">
        <v>41851</v>
      </c>
      <c r="B722" s="59">
        <v>81.729556251455307</v>
      </c>
    </row>
    <row r="723" spans="1:2" x14ac:dyDescent="0.25">
      <c r="A723" s="4">
        <v>41882</v>
      </c>
      <c r="B723" s="60">
        <v>81.895604556300199</v>
      </c>
    </row>
    <row r="724" spans="1:2" x14ac:dyDescent="0.25">
      <c r="A724" s="4">
        <v>41912</v>
      </c>
      <c r="B724" s="59">
        <v>82.006859735090003</v>
      </c>
    </row>
    <row r="725" spans="1:2" x14ac:dyDescent="0.25">
      <c r="A725" s="4">
        <v>41943</v>
      </c>
      <c r="B725" s="60">
        <v>82.142002119521806</v>
      </c>
    </row>
    <row r="726" spans="1:2" x14ac:dyDescent="0.25">
      <c r="A726" s="4">
        <v>41973</v>
      </c>
      <c r="B726" s="59">
        <v>82.250264456895295</v>
      </c>
    </row>
    <row r="727" spans="1:2" x14ac:dyDescent="0.25">
      <c r="A727" s="4">
        <v>42004</v>
      </c>
      <c r="B727" s="60">
        <v>82.469687599900197</v>
      </c>
    </row>
    <row r="728" spans="1:2" x14ac:dyDescent="0.25">
      <c r="A728" s="4">
        <v>42035</v>
      </c>
      <c r="B728" s="59">
        <v>83.001029900743902</v>
      </c>
    </row>
    <row r="729" spans="1:2" x14ac:dyDescent="0.25">
      <c r="A729" s="4">
        <v>42063</v>
      </c>
      <c r="B729" s="60">
        <v>83.955216380565204</v>
      </c>
    </row>
    <row r="730" spans="1:2" x14ac:dyDescent="0.25">
      <c r="A730" s="4">
        <v>42094</v>
      </c>
      <c r="B730" s="59">
        <v>84.4470520642396</v>
      </c>
    </row>
    <row r="731" spans="1:2" x14ac:dyDescent="0.25">
      <c r="A731" s="4">
        <v>42124</v>
      </c>
      <c r="B731" s="60">
        <v>84.900612958524107</v>
      </c>
    </row>
    <row r="732" spans="1:2" x14ac:dyDescent="0.25">
      <c r="A732" s="4">
        <v>42155</v>
      </c>
      <c r="B732" s="59">
        <v>85.123949963954402</v>
      </c>
    </row>
    <row r="733" spans="1:2" x14ac:dyDescent="0.25">
      <c r="A733" s="4">
        <v>42185</v>
      </c>
      <c r="B733" s="60">
        <v>85.213309681668505</v>
      </c>
    </row>
    <row r="734" spans="1:2" x14ac:dyDescent="0.25">
      <c r="A734" s="4">
        <v>42216</v>
      </c>
      <c r="B734" s="59">
        <v>85.371162225055201</v>
      </c>
    </row>
    <row r="735" spans="1:2" x14ac:dyDescent="0.25">
      <c r="A735" s="4">
        <v>42247</v>
      </c>
      <c r="B735" s="60">
        <v>85.780958316833093</v>
      </c>
    </row>
    <row r="736" spans="1:2" x14ac:dyDescent="0.25">
      <c r="A736" s="4">
        <v>42277</v>
      </c>
      <c r="B736" s="59">
        <v>86.394775973403299</v>
      </c>
    </row>
    <row r="737" spans="1:2" x14ac:dyDescent="0.25">
      <c r="A737" s="4">
        <v>42308</v>
      </c>
      <c r="B737" s="60">
        <v>86.984084243743297</v>
      </c>
    </row>
    <row r="738" spans="1:2" x14ac:dyDescent="0.25">
      <c r="A738" s="4">
        <v>42338</v>
      </c>
      <c r="B738" s="59">
        <v>87.5086000114147</v>
      </c>
    </row>
    <row r="739" spans="1:2" x14ac:dyDescent="0.25">
      <c r="A739" s="4">
        <v>42369</v>
      </c>
      <c r="B739" s="60">
        <v>88.052134302891602</v>
      </c>
    </row>
    <row r="740" spans="1:2" x14ac:dyDescent="0.25">
      <c r="A740" s="4">
        <v>42400</v>
      </c>
      <c r="B740" s="59">
        <v>89.188541311854195</v>
      </c>
    </row>
    <row r="741" spans="1:2" x14ac:dyDescent="0.25">
      <c r="A741" s="4">
        <v>42429</v>
      </c>
      <c r="B741" s="60">
        <v>90.329814832303498</v>
      </c>
    </row>
    <row r="742" spans="1:2" x14ac:dyDescent="0.25">
      <c r="A742" s="4">
        <v>42460</v>
      </c>
      <c r="B742" s="59">
        <v>91.182240132211106</v>
      </c>
    </row>
    <row r="743" spans="1:2" x14ac:dyDescent="0.25">
      <c r="A743" s="4">
        <v>42490</v>
      </c>
      <c r="B743" s="60">
        <v>91.634593401862205</v>
      </c>
    </row>
    <row r="744" spans="1:2" x14ac:dyDescent="0.25">
      <c r="A744" s="4">
        <v>42521</v>
      </c>
      <c r="B744" s="59">
        <v>92.101738311911504</v>
      </c>
    </row>
    <row r="745" spans="1:2" x14ac:dyDescent="0.25">
      <c r="A745" s="4">
        <v>42551</v>
      </c>
      <c r="B745" s="60">
        <v>92.543522720072204</v>
      </c>
    </row>
    <row r="746" spans="1:2" x14ac:dyDescent="0.25">
      <c r="A746" s="4">
        <v>42582</v>
      </c>
      <c r="B746" s="59">
        <v>93.024728678641594</v>
      </c>
    </row>
    <row r="747" spans="1:2" x14ac:dyDescent="0.25">
      <c r="A747" s="4">
        <v>42613</v>
      </c>
      <c r="B747" s="60">
        <v>92.727128617889406</v>
      </c>
    </row>
    <row r="748" spans="1:2" x14ac:dyDescent="0.25">
      <c r="A748" s="4">
        <v>42643</v>
      </c>
      <c r="B748" s="59">
        <v>92.678140875840498</v>
      </c>
    </row>
    <row r="749" spans="1:2" x14ac:dyDescent="0.25">
      <c r="A749" s="4">
        <v>42674</v>
      </c>
      <c r="B749" s="60">
        <v>92.622625742674501</v>
      </c>
    </row>
    <row r="750" spans="1:2" x14ac:dyDescent="0.25">
      <c r="A750" s="4">
        <v>42704</v>
      </c>
      <c r="B750" s="59">
        <v>92.726303805025793</v>
      </c>
    </row>
    <row r="751" spans="1:2" x14ac:dyDescent="0.25">
      <c r="A751" s="4">
        <v>42735</v>
      </c>
      <c r="B751" s="60">
        <v>93.112851020434803</v>
      </c>
    </row>
    <row r="752" spans="1:2" x14ac:dyDescent="0.25">
      <c r="A752" s="4">
        <v>42766</v>
      </c>
      <c r="B752" s="59">
        <v>94.066432763534195</v>
      </c>
    </row>
    <row r="753" spans="1:2" x14ac:dyDescent="0.25">
      <c r="A753" s="4">
        <v>42794</v>
      </c>
      <c r="B753" s="60">
        <v>95.012495563745802</v>
      </c>
    </row>
    <row r="754" spans="1:2" x14ac:dyDescent="0.25">
      <c r="A754" s="4">
        <v>42825</v>
      </c>
      <c r="B754" s="59">
        <v>95.455092271830395</v>
      </c>
    </row>
    <row r="755" spans="1:2" x14ac:dyDescent="0.25">
      <c r="A755" s="4">
        <v>42855</v>
      </c>
      <c r="B755" s="60">
        <v>95.907284998593298</v>
      </c>
    </row>
    <row r="756" spans="1:2" x14ac:dyDescent="0.25">
      <c r="A756" s="4">
        <v>42886</v>
      </c>
      <c r="B756" s="59">
        <v>96.123381375006403</v>
      </c>
    </row>
    <row r="757" spans="1:2" x14ac:dyDescent="0.25">
      <c r="A757" s="4">
        <v>42916</v>
      </c>
      <c r="B757" s="60">
        <v>96.233578180648493</v>
      </c>
    </row>
    <row r="758" spans="1:2" x14ac:dyDescent="0.25">
      <c r="A758" s="4">
        <v>42947</v>
      </c>
      <c r="B758" s="59">
        <v>96.184353743073402</v>
      </c>
    </row>
    <row r="759" spans="1:2" x14ac:dyDescent="0.25">
      <c r="A759" s="4">
        <v>42978</v>
      </c>
      <c r="B759" s="60">
        <v>96.319066663395304</v>
      </c>
    </row>
    <row r="760" spans="1:2" x14ac:dyDescent="0.25">
      <c r="A760" s="4">
        <v>43008</v>
      </c>
      <c r="B760" s="59">
        <v>96.357859167493999</v>
      </c>
    </row>
    <row r="761" spans="1:2" x14ac:dyDescent="0.25">
      <c r="A761" s="4">
        <v>43039</v>
      </c>
      <c r="B761" s="60">
        <v>96.373970201546797</v>
      </c>
    </row>
    <row r="762" spans="1:2" x14ac:dyDescent="0.25">
      <c r="A762" s="4">
        <v>43069</v>
      </c>
      <c r="B762" s="59">
        <v>96.5482509617798</v>
      </c>
    </row>
    <row r="763" spans="1:2" x14ac:dyDescent="0.25">
      <c r="A763" s="4">
        <v>43100</v>
      </c>
      <c r="B763" s="60">
        <v>96.9198844893819</v>
      </c>
    </row>
    <row r="764" spans="1:2" x14ac:dyDescent="0.25">
      <c r="A764" s="4">
        <v>43131</v>
      </c>
      <c r="B764" s="59">
        <v>97.5276341938564</v>
      </c>
    </row>
    <row r="765" spans="1:2" x14ac:dyDescent="0.25">
      <c r="A765" s="4">
        <v>43159</v>
      </c>
      <c r="B765" s="60">
        <v>98.216430912561293</v>
      </c>
    </row>
    <row r="766" spans="1:2" x14ac:dyDescent="0.25">
      <c r="A766" s="4">
        <v>43190</v>
      </c>
      <c r="B766" s="59">
        <v>98.452249545346604</v>
      </c>
    </row>
    <row r="767" spans="1:2" x14ac:dyDescent="0.25">
      <c r="A767" s="4">
        <v>43220</v>
      </c>
      <c r="B767" s="60">
        <v>98.906895142089596</v>
      </c>
    </row>
    <row r="768" spans="1:2" x14ac:dyDescent="0.25">
      <c r="A768" s="4">
        <v>43251</v>
      </c>
      <c r="B768" s="59">
        <v>99.157790284858606</v>
      </c>
    </row>
    <row r="769" spans="1:2" x14ac:dyDescent="0.25">
      <c r="A769" s="4">
        <v>43281</v>
      </c>
      <c r="B769" s="60">
        <v>99.311149706468996</v>
      </c>
    </row>
    <row r="770" spans="1:2" x14ac:dyDescent="0.25">
      <c r="A770" s="4">
        <v>43312</v>
      </c>
      <c r="B770" s="59">
        <v>99.184493231690794</v>
      </c>
    </row>
    <row r="771" spans="1:2" x14ac:dyDescent="0.25">
      <c r="A771" s="4">
        <v>43343</v>
      </c>
      <c r="B771" s="60">
        <v>99.303263686801003</v>
      </c>
    </row>
    <row r="772" spans="1:2" x14ac:dyDescent="0.25">
      <c r="A772" s="4">
        <v>43373</v>
      </c>
      <c r="B772" s="59">
        <v>99.467112085818897</v>
      </c>
    </row>
    <row r="773" spans="1:2" x14ac:dyDescent="0.25">
      <c r="A773" s="4">
        <v>43404</v>
      </c>
      <c r="B773" s="60">
        <v>99.586837664623303</v>
      </c>
    </row>
    <row r="774" spans="1:2" x14ac:dyDescent="0.25">
      <c r="A774" s="4">
        <v>43434</v>
      </c>
      <c r="B774" s="59">
        <v>99.703542483814104</v>
      </c>
    </row>
    <row r="775" spans="1:2" x14ac:dyDescent="0.25">
      <c r="A775" s="4">
        <v>43465</v>
      </c>
      <c r="B775" s="60">
        <v>100</v>
      </c>
    </row>
    <row r="776" spans="1:2" x14ac:dyDescent="0.25">
      <c r="A776" s="4">
        <v>43496</v>
      </c>
      <c r="B776" s="63">
        <v>100.59854</v>
      </c>
    </row>
    <row r="777" spans="1:2" x14ac:dyDescent="0.25">
      <c r="A777" s="4">
        <v>43524</v>
      </c>
      <c r="B777" s="64">
        <v>101.17675</v>
      </c>
    </row>
    <row r="778" spans="1:2" x14ac:dyDescent="0.25">
      <c r="A778" s="4">
        <v>43555</v>
      </c>
      <c r="B778" s="65">
        <v>101.61572</v>
      </c>
    </row>
    <row r="779" spans="1:2" x14ac:dyDescent="0.25">
      <c r="A779" s="4">
        <v>43585</v>
      </c>
      <c r="B779" s="65">
        <v>102.11886</v>
      </c>
    </row>
    <row r="780" spans="1:2" x14ac:dyDescent="0.25">
      <c r="A780" s="4">
        <v>43616</v>
      </c>
      <c r="B780" s="65">
        <v>102.44</v>
      </c>
    </row>
    <row r="781" spans="1:2" x14ac:dyDescent="0.25">
      <c r="A781" s="4">
        <v>43646</v>
      </c>
      <c r="B781" s="65">
        <v>102.71</v>
      </c>
    </row>
    <row r="782" spans="1:2" x14ac:dyDescent="0.25">
      <c r="A782" s="4">
        <v>43677</v>
      </c>
      <c r="B782" s="65">
        <v>102.94</v>
      </c>
    </row>
    <row r="783" spans="1:2" x14ac:dyDescent="0.25">
      <c r="A783" s="4">
        <v>43708</v>
      </c>
      <c r="B783" s="65">
        <v>103.03</v>
      </c>
    </row>
    <row r="784" spans="1:2" x14ac:dyDescent="0.25">
      <c r="A784" s="4">
        <v>43738</v>
      </c>
      <c r="B784" s="65">
        <v>103.26</v>
      </c>
    </row>
    <row r="785" spans="1:2" x14ac:dyDescent="0.25">
      <c r="A785" s="4">
        <v>43769</v>
      </c>
      <c r="B785" s="65">
        <v>103.43</v>
      </c>
    </row>
    <row r="786" spans="1:2" x14ac:dyDescent="0.25">
      <c r="A786" s="4">
        <v>43799</v>
      </c>
      <c r="B786" s="66">
        <v>103.54</v>
      </c>
    </row>
    <row r="787" spans="1:2" x14ac:dyDescent="0.25">
      <c r="A787" s="4">
        <v>43830</v>
      </c>
      <c r="B787" s="66">
        <v>103.8</v>
      </c>
    </row>
    <row r="788" spans="1:2" x14ac:dyDescent="0.25">
      <c r="A788" s="4">
        <v>43861</v>
      </c>
      <c r="B788" s="67">
        <v>104.24</v>
      </c>
    </row>
    <row r="789" spans="1:2" x14ac:dyDescent="0.25">
      <c r="A789" s="4">
        <v>43890</v>
      </c>
      <c r="B789" s="68">
        <v>104.94</v>
      </c>
    </row>
    <row r="790" spans="1:2" x14ac:dyDescent="0.25">
      <c r="A790" s="4">
        <v>43921</v>
      </c>
      <c r="B790" s="68">
        <v>105.53</v>
      </c>
    </row>
    <row r="791" spans="1:2" x14ac:dyDescent="0.25">
      <c r="A791" s="4">
        <v>43951</v>
      </c>
      <c r="B791" s="68">
        <v>105.7</v>
      </c>
    </row>
    <row r="792" spans="1:2" x14ac:dyDescent="0.25">
      <c r="A792" s="4">
        <v>43982</v>
      </c>
      <c r="B792" s="68">
        <v>105.36</v>
      </c>
    </row>
    <row r="793" spans="1:2" x14ac:dyDescent="0.25">
      <c r="A793" s="4">
        <v>44012</v>
      </c>
      <c r="B793" s="68">
        <v>104.97</v>
      </c>
    </row>
    <row r="794" spans="1:2" x14ac:dyDescent="0.25">
      <c r="A794" s="4">
        <v>44043</v>
      </c>
      <c r="B794" s="68">
        <v>104.97</v>
      </c>
    </row>
    <row r="795" spans="1:2" x14ac:dyDescent="0.25">
      <c r="A795" s="4">
        <v>44074</v>
      </c>
      <c r="B795" s="68">
        <v>104.96</v>
      </c>
    </row>
    <row r="796" spans="1:2" x14ac:dyDescent="0.25">
      <c r="A796" s="4">
        <v>44104</v>
      </c>
      <c r="B796" s="68">
        <v>105.29</v>
      </c>
    </row>
    <row r="797" spans="1:2" x14ac:dyDescent="0.25">
      <c r="A797" s="4">
        <v>44135</v>
      </c>
      <c r="B797" s="68">
        <v>105.23</v>
      </c>
    </row>
    <row r="798" spans="1:2" x14ac:dyDescent="0.25">
      <c r="A798" s="4">
        <v>44165</v>
      </c>
      <c r="B798" s="68">
        <v>105.08</v>
      </c>
    </row>
    <row r="799" spans="1:2" x14ac:dyDescent="0.25">
      <c r="A799" s="4">
        <v>44196</v>
      </c>
      <c r="B799" s="68">
        <v>105.48</v>
      </c>
    </row>
    <row r="800" spans="1:2" x14ac:dyDescent="0.25">
      <c r="A800" s="4">
        <v>44227</v>
      </c>
      <c r="B800" s="68">
        <v>105.91</v>
      </c>
    </row>
    <row r="801" spans="1:2" x14ac:dyDescent="0.25">
      <c r="A801" s="4">
        <v>44255</v>
      </c>
      <c r="B801" s="68">
        <v>106.58</v>
      </c>
    </row>
    <row r="802" spans="1:2" x14ac:dyDescent="0.25">
      <c r="A802" s="4">
        <v>44286</v>
      </c>
      <c r="B802" s="68">
        <v>107.12</v>
      </c>
    </row>
    <row r="803" spans="1:2" x14ac:dyDescent="0.25">
      <c r="A803" s="4">
        <v>44316</v>
      </c>
      <c r="B803" s="68">
        <v>107.76</v>
      </c>
    </row>
    <row r="804" spans="1:2" x14ac:dyDescent="0.25">
      <c r="A804" s="4">
        <v>44347</v>
      </c>
      <c r="B804" s="68">
        <v>108.84</v>
      </c>
    </row>
    <row r="805" spans="1:2" x14ac:dyDescent="0.25">
      <c r="A805" s="4">
        <v>44377</v>
      </c>
      <c r="B805" s="68">
        <v>108.78</v>
      </c>
    </row>
    <row r="806" spans="1:2" x14ac:dyDescent="0.25">
      <c r="A806" s="4">
        <v>44408</v>
      </c>
      <c r="B806" s="68">
        <v>109.14</v>
      </c>
    </row>
    <row r="807" spans="1:2" x14ac:dyDescent="0.25">
      <c r="A807" s="4">
        <v>44439</v>
      </c>
      <c r="B807" s="68">
        <v>109.62</v>
      </c>
    </row>
    <row r="808" spans="1:2" x14ac:dyDescent="0.25">
      <c r="A808" s="4">
        <v>44469</v>
      </c>
      <c r="B808" s="68">
        <v>110.04</v>
      </c>
    </row>
    <row r="809" spans="1:2" x14ac:dyDescent="0.25">
      <c r="A809" s="4">
        <v>44500</v>
      </c>
      <c r="B809" s="68">
        <v>110.06</v>
      </c>
    </row>
    <row r="810" spans="1:2" x14ac:dyDescent="0.25">
      <c r="A810" s="4">
        <v>44530</v>
      </c>
      <c r="B810" s="68">
        <v>110.6</v>
      </c>
    </row>
    <row r="811" spans="1:2" x14ac:dyDescent="0.25">
      <c r="A811" s="4">
        <v>44561</v>
      </c>
      <c r="B811" s="68">
        <v>111.41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7"/>
  <sheetViews>
    <sheetView topLeftCell="A675" workbookViewId="0">
      <selection activeCell="I691" sqref="I691"/>
    </sheetView>
  </sheetViews>
  <sheetFormatPr baseColWidth="10" defaultColWidth="11.42578125" defaultRowHeight="15" x14ac:dyDescent="0.25"/>
  <cols>
    <col min="1" max="2" width="10.5703125" style="8" bestFit="1" customWidth="1"/>
    <col min="3" max="3" width="14.5703125" style="52" bestFit="1" customWidth="1"/>
    <col min="4" max="4" width="11.42578125" style="46"/>
    <col min="5" max="5" width="13.5703125" style="8" customWidth="1"/>
    <col min="6" max="16384" width="11.42578125" style="8"/>
  </cols>
  <sheetData>
    <row r="1" spans="1:5" x14ac:dyDescent="0.25">
      <c r="A1" s="172" t="s">
        <v>82</v>
      </c>
      <c r="B1" s="172"/>
      <c r="C1" s="172"/>
      <c r="D1" s="172"/>
      <c r="E1" s="172"/>
    </row>
    <row r="2" spans="1:5" ht="45" x14ac:dyDescent="0.25">
      <c r="A2" s="173" t="s">
        <v>60</v>
      </c>
      <c r="B2" s="173"/>
      <c r="C2" s="47" t="s">
        <v>83</v>
      </c>
      <c r="D2" s="47" t="s">
        <v>84</v>
      </c>
      <c r="E2" s="47" t="s">
        <v>85</v>
      </c>
    </row>
    <row r="3" spans="1:5" x14ac:dyDescent="0.25">
      <c r="A3" s="40">
        <v>24473</v>
      </c>
      <c r="B3" s="40">
        <f t="shared" ref="B3:B66" si="0">EOMONTH(A3,0)</f>
        <v>24503</v>
      </c>
      <c r="C3" s="48">
        <v>0</v>
      </c>
      <c r="D3" s="49">
        <f t="shared" ref="D3:D66" si="1">+C3*1.5</f>
        <v>0</v>
      </c>
      <c r="E3" s="49">
        <f t="shared" ref="E3:E66" si="2">((1+D3)^(1/12)-1)</f>
        <v>0</v>
      </c>
    </row>
    <row r="4" spans="1:5" x14ac:dyDescent="0.25">
      <c r="A4" s="40">
        <f t="shared" ref="A4:A67" si="3">1+B3</f>
        <v>24504</v>
      </c>
      <c r="B4" s="40">
        <f t="shared" si="0"/>
        <v>24531</v>
      </c>
      <c r="C4" s="48">
        <v>0</v>
      </c>
      <c r="D4" s="49">
        <f t="shared" si="1"/>
        <v>0</v>
      </c>
      <c r="E4" s="49">
        <f t="shared" si="2"/>
        <v>0</v>
      </c>
    </row>
    <row r="5" spans="1:5" x14ac:dyDescent="0.25">
      <c r="A5" s="40">
        <f t="shared" si="3"/>
        <v>24532</v>
      </c>
      <c r="B5" s="40">
        <f t="shared" si="0"/>
        <v>24562</v>
      </c>
      <c r="C5" s="48">
        <v>0</v>
      </c>
      <c r="D5" s="49">
        <f t="shared" si="1"/>
        <v>0</v>
      </c>
      <c r="E5" s="49">
        <f t="shared" si="2"/>
        <v>0</v>
      </c>
    </row>
    <row r="6" spans="1:5" x14ac:dyDescent="0.25">
      <c r="A6" s="40">
        <f t="shared" si="3"/>
        <v>24563</v>
      </c>
      <c r="B6" s="40">
        <f t="shared" si="0"/>
        <v>24592</v>
      </c>
      <c r="C6" s="48">
        <v>0</v>
      </c>
      <c r="D6" s="49">
        <f t="shared" si="1"/>
        <v>0</v>
      </c>
      <c r="E6" s="49">
        <f t="shared" si="2"/>
        <v>0</v>
      </c>
    </row>
    <row r="7" spans="1:5" x14ac:dyDescent="0.25">
      <c r="A7" s="40">
        <f t="shared" si="3"/>
        <v>24593</v>
      </c>
      <c r="B7" s="40">
        <f t="shared" si="0"/>
        <v>24623</v>
      </c>
      <c r="C7" s="48">
        <v>0</v>
      </c>
      <c r="D7" s="49">
        <f t="shared" si="1"/>
        <v>0</v>
      </c>
      <c r="E7" s="49">
        <f t="shared" si="2"/>
        <v>0</v>
      </c>
    </row>
    <row r="8" spans="1:5" x14ac:dyDescent="0.25">
      <c r="A8" s="40">
        <f t="shared" si="3"/>
        <v>24624</v>
      </c>
      <c r="B8" s="40">
        <f t="shared" si="0"/>
        <v>24653</v>
      </c>
      <c r="C8" s="48">
        <v>0</v>
      </c>
      <c r="D8" s="49">
        <f t="shared" si="1"/>
        <v>0</v>
      </c>
      <c r="E8" s="49">
        <f t="shared" si="2"/>
        <v>0</v>
      </c>
    </row>
    <row r="9" spans="1:5" x14ac:dyDescent="0.25">
      <c r="A9" s="40">
        <f t="shared" si="3"/>
        <v>24654</v>
      </c>
      <c r="B9" s="40">
        <f t="shared" si="0"/>
        <v>24684</v>
      </c>
      <c r="C9" s="48">
        <v>0</v>
      </c>
      <c r="D9" s="49">
        <f t="shared" si="1"/>
        <v>0</v>
      </c>
      <c r="E9" s="49">
        <f t="shared" si="2"/>
        <v>0</v>
      </c>
    </row>
    <row r="10" spans="1:5" x14ac:dyDescent="0.25">
      <c r="A10" s="40">
        <f t="shared" si="3"/>
        <v>24685</v>
      </c>
      <c r="B10" s="40">
        <f t="shared" si="0"/>
        <v>24715</v>
      </c>
      <c r="C10" s="48">
        <v>0</v>
      </c>
      <c r="D10" s="49">
        <f t="shared" si="1"/>
        <v>0</v>
      </c>
      <c r="E10" s="49">
        <f t="shared" si="2"/>
        <v>0</v>
      </c>
    </row>
    <row r="11" spans="1:5" x14ac:dyDescent="0.25">
      <c r="A11" s="40">
        <f t="shared" si="3"/>
        <v>24716</v>
      </c>
      <c r="B11" s="40">
        <f t="shared" si="0"/>
        <v>24745</v>
      </c>
      <c r="C11" s="48">
        <v>0</v>
      </c>
      <c r="D11" s="49">
        <f t="shared" si="1"/>
        <v>0</v>
      </c>
      <c r="E11" s="49">
        <f t="shared" si="2"/>
        <v>0</v>
      </c>
    </row>
    <row r="12" spans="1:5" x14ac:dyDescent="0.25">
      <c r="A12" s="40">
        <f t="shared" si="3"/>
        <v>24746</v>
      </c>
      <c r="B12" s="40">
        <f t="shared" si="0"/>
        <v>24776</v>
      </c>
      <c r="C12" s="48">
        <v>0</v>
      </c>
      <c r="D12" s="49">
        <f t="shared" si="1"/>
        <v>0</v>
      </c>
      <c r="E12" s="49">
        <f t="shared" si="2"/>
        <v>0</v>
      </c>
    </row>
    <row r="13" spans="1:5" x14ac:dyDescent="0.25">
      <c r="A13" s="40">
        <f t="shared" si="3"/>
        <v>24777</v>
      </c>
      <c r="B13" s="40">
        <f t="shared" si="0"/>
        <v>24806</v>
      </c>
      <c r="C13" s="48">
        <v>0</v>
      </c>
      <c r="D13" s="49">
        <f t="shared" si="1"/>
        <v>0</v>
      </c>
      <c r="E13" s="49">
        <f t="shared" si="2"/>
        <v>0</v>
      </c>
    </row>
    <row r="14" spans="1:5" x14ac:dyDescent="0.25">
      <c r="A14" s="40">
        <f t="shared" si="3"/>
        <v>24807</v>
      </c>
      <c r="B14" s="40">
        <f t="shared" si="0"/>
        <v>24837</v>
      </c>
      <c r="C14" s="48">
        <v>0</v>
      </c>
      <c r="D14" s="49">
        <f t="shared" si="1"/>
        <v>0</v>
      </c>
      <c r="E14" s="49">
        <f t="shared" si="2"/>
        <v>0</v>
      </c>
    </row>
    <row r="15" spans="1:5" x14ac:dyDescent="0.25">
      <c r="A15" s="40">
        <f t="shared" si="3"/>
        <v>24838</v>
      </c>
      <c r="B15" s="40">
        <f t="shared" si="0"/>
        <v>24868</v>
      </c>
      <c r="C15" s="48">
        <v>0</v>
      </c>
      <c r="D15" s="49">
        <f t="shared" si="1"/>
        <v>0</v>
      </c>
      <c r="E15" s="49">
        <f t="shared" si="2"/>
        <v>0</v>
      </c>
    </row>
    <row r="16" spans="1:5" x14ac:dyDescent="0.25">
      <c r="A16" s="40">
        <f t="shared" si="3"/>
        <v>24869</v>
      </c>
      <c r="B16" s="40">
        <f t="shared" si="0"/>
        <v>24897</v>
      </c>
      <c r="C16" s="48">
        <v>0</v>
      </c>
      <c r="D16" s="49">
        <f t="shared" si="1"/>
        <v>0</v>
      </c>
      <c r="E16" s="49">
        <f t="shared" si="2"/>
        <v>0</v>
      </c>
    </row>
    <row r="17" spans="1:5" x14ac:dyDescent="0.25">
      <c r="A17" s="40">
        <f t="shared" si="3"/>
        <v>24898</v>
      </c>
      <c r="B17" s="40">
        <f t="shared" si="0"/>
        <v>24928</v>
      </c>
      <c r="C17" s="48">
        <v>0</v>
      </c>
      <c r="D17" s="49">
        <f t="shared" si="1"/>
        <v>0</v>
      </c>
      <c r="E17" s="49">
        <f t="shared" si="2"/>
        <v>0</v>
      </c>
    </row>
    <row r="18" spans="1:5" x14ac:dyDescent="0.25">
      <c r="A18" s="40">
        <f t="shared" si="3"/>
        <v>24929</v>
      </c>
      <c r="B18" s="40">
        <f t="shared" si="0"/>
        <v>24958</v>
      </c>
      <c r="C18" s="48">
        <v>0</v>
      </c>
      <c r="D18" s="49">
        <f t="shared" si="1"/>
        <v>0</v>
      </c>
      <c r="E18" s="49">
        <f t="shared" si="2"/>
        <v>0</v>
      </c>
    </row>
    <row r="19" spans="1:5" x14ac:dyDescent="0.25">
      <c r="A19" s="40">
        <f t="shared" si="3"/>
        <v>24959</v>
      </c>
      <c r="B19" s="40">
        <f t="shared" si="0"/>
        <v>24989</v>
      </c>
      <c r="C19" s="48">
        <v>0</v>
      </c>
      <c r="D19" s="49">
        <f t="shared" si="1"/>
        <v>0</v>
      </c>
      <c r="E19" s="49">
        <f t="shared" si="2"/>
        <v>0</v>
      </c>
    </row>
    <row r="20" spans="1:5" x14ac:dyDescent="0.25">
      <c r="A20" s="40">
        <f t="shared" si="3"/>
        <v>24990</v>
      </c>
      <c r="B20" s="40">
        <f t="shared" si="0"/>
        <v>25019</v>
      </c>
      <c r="C20" s="48">
        <v>0</v>
      </c>
      <c r="D20" s="49">
        <f t="shared" si="1"/>
        <v>0</v>
      </c>
      <c r="E20" s="49">
        <f t="shared" si="2"/>
        <v>0</v>
      </c>
    </row>
    <row r="21" spans="1:5" x14ac:dyDescent="0.25">
      <c r="A21" s="40">
        <f t="shared" si="3"/>
        <v>25020</v>
      </c>
      <c r="B21" s="40">
        <f t="shared" si="0"/>
        <v>25050</v>
      </c>
      <c r="C21" s="48">
        <v>0</v>
      </c>
      <c r="D21" s="49">
        <f t="shared" si="1"/>
        <v>0</v>
      </c>
      <c r="E21" s="49">
        <f t="shared" si="2"/>
        <v>0</v>
      </c>
    </row>
    <row r="22" spans="1:5" x14ac:dyDescent="0.25">
      <c r="A22" s="40">
        <f t="shared" si="3"/>
        <v>25051</v>
      </c>
      <c r="B22" s="40">
        <f t="shared" si="0"/>
        <v>25081</v>
      </c>
      <c r="C22" s="48">
        <v>0</v>
      </c>
      <c r="D22" s="49">
        <f t="shared" si="1"/>
        <v>0</v>
      </c>
      <c r="E22" s="49">
        <f t="shared" si="2"/>
        <v>0</v>
      </c>
    </row>
    <row r="23" spans="1:5" x14ac:dyDescent="0.25">
      <c r="A23" s="40">
        <f t="shared" si="3"/>
        <v>25082</v>
      </c>
      <c r="B23" s="40">
        <f t="shared" si="0"/>
        <v>25111</v>
      </c>
      <c r="C23" s="48">
        <v>0</v>
      </c>
      <c r="D23" s="49">
        <f t="shared" si="1"/>
        <v>0</v>
      </c>
      <c r="E23" s="49">
        <f t="shared" si="2"/>
        <v>0</v>
      </c>
    </row>
    <row r="24" spans="1:5" x14ac:dyDescent="0.25">
      <c r="A24" s="40">
        <f t="shared" si="3"/>
        <v>25112</v>
      </c>
      <c r="B24" s="40">
        <f t="shared" si="0"/>
        <v>25142</v>
      </c>
      <c r="C24" s="48">
        <v>0</v>
      </c>
      <c r="D24" s="49">
        <f t="shared" si="1"/>
        <v>0</v>
      </c>
      <c r="E24" s="49">
        <f t="shared" si="2"/>
        <v>0</v>
      </c>
    </row>
    <row r="25" spans="1:5" x14ac:dyDescent="0.25">
      <c r="A25" s="40">
        <f t="shared" si="3"/>
        <v>25143</v>
      </c>
      <c r="B25" s="40">
        <f t="shared" si="0"/>
        <v>25172</v>
      </c>
      <c r="C25" s="48">
        <v>0</v>
      </c>
      <c r="D25" s="49">
        <f t="shared" si="1"/>
        <v>0</v>
      </c>
      <c r="E25" s="49">
        <f t="shared" si="2"/>
        <v>0</v>
      </c>
    </row>
    <row r="26" spans="1:5" x14ac:dyDescent="0.25">
      <c r="A26" s="40">
        <f t="shared" si="3"/>
        <v>25173</v>
      </c>
      <c r="B26" s="40">
        <f t="shared" si="0"/>
        <v>25203</v>
      </c>
      <c r="C26" s="48">
        <v>0</v>
      </c>
      <c r="D26" s="49">
        <f t="shared" si="1"/>
        <v>0</v>
      </c>
      <c r="E26" s="49">
        <f t="shared" si="2"/>
        <v>0</v>
      </c>
    </row>
    <row r="27" spans="1:5" x14ac:dyDescent="0.25">
      <c r="A27" s="40">
        <f t="shared" si="3"/>
        <v>25204</v>
      </c>
      <c r="B27" s="40">
        <f t="shared" si="0"/>
        <v>25234</v>
      </c>
      <c r="C27" s="48">
        <v>0</v>
      </c>
      <c r="D27" s="49">
        <f t="shared" si="1"/>
        <v>0</v>
      </c>
      <c r="E27" s="49">
        <f t="shared" si="2"/>
        <v>0</v>
      </c>
    </row>
    <row r="28" spans="1:5" x14ac:dyDescent="0.25">
      <c r="A28" s="40">
        <f t="shared" si="3"/>
        <v>25235</v>
      </c>
      <c r="B28" s="40">
        <f t="shared" si="0"/>
        <v>25262</v>
      </c>
      <c r="C28" s="48">
        <v>0</v>
      </c>
      <c r="D28" s="49">
        <f t="shared" si="1"/>
        <v>0</v>
      </c>
      <c r="E28" s="49">
        <f t="shared" si="2"/>
        <v>0</v>
      </c>
    </row>
    <row r="29" spans="1:5" x14ac:dyDescent="0.25">
      <c r="A29" s="40">
        <f t="shared" si="3"/>
        <v>25263</v>
      </c>
      <c r="B29" s="40">
        <f t="shared" si="0"/>
        <v>25293</v>
      </c>
      <c r="C29" s="48">
        <v>0</v>
      </c>
      <c r="D29" s="49">
        <f t="shared" si="1"/>
        <v>0</v>
      </c>
      <c r="E29" s="49">
        <f t="shared" si="2"/>
        <v>0</v>
      </c>
    </row>
    <row r="30" spans="1:5" x14ac:dyDescent="0.25">
      <c r="A30" s="40">
        <f t="shared" si="3"/>
        <v>25294</v>
      </c>
      <c r="B30" s="40">
        <f t="shared" si="0"/>
        <v>25323</v>
      </c>
      <c r="C30" s="48">
        <v>0</v>
      </c>
      <c r="D30" s="49">
        <f t="shared" si="1"/>
        <v>0</v>
      </c>
      <c r="E30" s="49">
        <f t="shared" si="2"/>
        <v>0</v>
      </c>
    </row>
    <row r="31" spans="1:5" x14ac:dyDescent="0.25">
      <c r="A31" s="40">
        <f t="shared" si="3"/>
        <v>25324</v>
      </c>
      <c r="B31" s="40">
        <f t="shared" si="0"/>
        <v>25354</v>
      </c>
      <c r="C31" s="48">
        <v>0</v>
      </c>
      <c r="D31" s="49">
        <f t="shared" si="1"/>
        <v>0</v>
      </c>
      <c r="E31" s="49">
        <f t="shared" si="2"/>
        <v>0</v>
      </c>
    </row>
    <row r="32" spans="1:5" x14ac:dyDescent="0.25">
      <c r="A32" s="40">
        <f t="shared" si="3"/>
        <v>25355</v>
      </c>
      <c r="B32" s="40">
        <f t="shared" si="0"/>
        <v>25384</v>
      </c>
      <c r="C32" s="48">
        <v>0</v>
      </c>
      <c r="D32" s="49">
        <f t="shared" si="1"/>
        <v>0</v>
      </c>
      <c r="E32" s="49">
        <f t="shared" si="2"/>
        <v>0</v>
      </c>
    </row>
    <row r="33" spans="1:5" x14ac:dyDescent="0.25">
      <c r="A33" s="40">
        <f t="shared" si="3"/>
        <v>25385</v>
      </c>
      <c r="B33" s="40">
        <f t="shared" si="0"/>
        <v>25415</v>
      </c>
      <c r="C33" s="48">
        <v>0</v>
      </c>
      <c r="D33" s="49">
        <f t="shared" si="1"/>
        <v>0</v>
      </c>
      <c r="E33" s="49">
        <f t="shared" si="2"/>
        <v>0</v>
      </c>
    </row>
    <row r="34" spans="1:5" x14ac:dyDescent="0.25">
      <c r="A34" s="40">
        <f t="shared" si="3"/>
        <v>25416</v>
      </c>
      <c r="B34" s="40">
        <f t="shared" si="0"/>
        <v>25446</v>
      </c>
      <c r="C34" s="48">
        <v>0</v>
      </c>
      <c r="D34" s="49">
        <f t="shared" si="1"/>
        <v>0</v>
      </c>
      <c r="E34" s="49">
        <f t="shared" si="2"/>
        <v>0</v>
      </c>
    </row>
    <row r="35" spans="1:5" x14ac:dyDescent="0.25">
      <c r="A35" s="40">
        <f t="shared" si="3"/>
        <v>25447</v>
      </c>
      <c r="B35" s="40">
        <f t="shared" si="0"/>
        <v>25476</v>
      </c>
      <c r="C35" s="48">
        <v>0</v>
      </c>
      <c r="D35" s="49">
        <f t="shared" si="1"/>
        <v>0</v>
      </c>
      <c r="E35" s="49">
        <f t="shared" si="2"/>
        <v>0</v>
      </c>
    </row>
    <row r="36" spans="1:5" x14ac:dyDescent="0.25">
      <c r="A36" s="40">
        <f t="shared" si="3"/>
        <v>25477</v>
      </c>
      <c r="B36" s="40">
        <f t="shared" si="0"/>
        <v>25507</v>
      </c>
      <c r="C36" s="48">
        <v>0</v>
      </c>
      <c r="D36" s="49">
        <f t="shared" si="1"/>
        <v>0</v>
      </c>
      <c r="E36" s="49">
        <f t="shared" si="2"/>
        <v>0</v>
      </c>
    </row>
    <row r="37" spans="1:5" x14ac:dyDescent="0.25">
      <c r="A37" s="40">
        <f t="shared" si="3"/>
        <v>25508</v>
      </c>
      <c r="B37" s="40">
        <f t="shared" si="0"/>
        <v>25537</v>
      </c>
      <c r="C37" s="48">
        <v>0</v>
      </c>
      <c r="D37" s="49">
        <f t="shared" si="1"/>
        <v>0</v>
      </c>
      <c r="E37" s="49">
        <f t="shared" si="2"/>
        <v>0</v>
      </c>
    </row>
    <row r="38" spans="1:5" x14ac:dyDescent="0.25">
      <c r="A38" s="40">
        <f t="shared" si="3"/>
        <v>25538</v>
      </c>
      <c r="B38" s="40">
        <f t="shared" si="0"/>
        <v>25568</v>
      </c>
      <c r="C38" s="48">
        <v>0</v>
      </c>
      <c r="D38" s="49">
        <f t="shared" si="1"/>
        <v>0</v>
      </c>
      <c r="E38" s="49">
        <f t="shared" si="2"/>
        <v>0</v>
      </c>
    </row>
    <row r="39" spans="1:5" x14ac:dyDescent="0.25">
      <c r="A39" s="40">
        <f t="shared" si="3"/>
        <v>25569</v>
      </c>
      <c r="B39" s="40">
        <f t="shared" si="0"/>
        <v>25599</v>
      </c>
      <c r="C39" s="48">
        <v>0</v>
      </c>
      <c r="D39" s="49">
        <f t="shared" si="1"/>
        <v>0</v>
      </c>
      <c r="E39" s="49">
        <f t="shared" si="2"/>
        <v>0</v>
      </c>
    </row>
    <row r="40" spans="1:5" x14ac:dyDescent="0.25">
      <c r="A40" s="40">
        <f t="shared" si="3"/>
        <v>25600</v>
      </c>
      <c r="B40" s="40">
        <f t="shared" si="0"/>
        <v>25627</v>
      </c>
      <c r="C40" s="48">
        <v>0</v>
      </c>
      <c r="D40" s="49">
        <f t="shared" si="1"/>
        <v>0</v>
      </c>
      <c r="E40" s="49">
        <f t="shared" si="2"/>
        <v>0</v>
      </c>
    </row>
    <row r="41" spans="1:5" x14ac:dyDescent="0.25">
      <c r="A41" s="40">
        <f t="shared" si="3"/>
        <v>25628</v>
      </c>
      <c r="B41" s="40">
        <f t="shared" si="0"/>
        <v>25658</v>
      </c>
      <c r="C41" s="48">
        <v>0</v>
      </c>
      <c r="D41" s="49">
        <f t="shared" si="1"/>
        <v>0</v>
      </c>
      <c r="E41" s="49">
        <f t="shared" si="2"/>
        <v>0</v>
      </c>
    </row>
    <row r="42" spans="1:5" x14ac:dyDescent="0.25">
      <c r="A42" s="40">
        <f t="shared" si="3"/>
        <v>25659</v>
      </c>
      <c r="B42" s="40">
        <f t="shared" si="0"/>
        <v>25688</v>
      </c>
      <c r="C42" s="48">
        <v>0</v>
      </c>
      <c r="D42" s="49">
        <f t="shared" si="1"/>
        <v>0</v>
      </c>
      <c r="E42" s="49">
        <f t="shared" si="2"/>
        <v>0</v>
      </c>
    </row>
    <row r="43" spans="1:5" x14ac:dyDescent="0.25">
      <c r="A43" s="40">
        <f t="shared" si="3"/>
        <v>25689</v>
      </c>
      <c r="B43" s="40">
        <f t="shared" si="0"/>
        <v>25719</v>
      </c>
      <c r="C43" s="48">
        <v>0</v>
      </c>
      <c r="D43" s="49">
        <f t="shared" si="1"/>
        <v>0</v>
      </c>
      <c r="E43" s="49">
        <f t="shared" si="2"/>
        <v>0</v>
      </c>
    </row>
    <row r="44" spans="1:5" x14ac:dyDescent="0.25">
      <c r="A44" s="40">
        <f t="shared" si="3"/>
        <v>25720</v>
      </c>
      <c r="B44" s="40">
        <f t="shared" si="0"/>
        <v>25749</v>
      </c>
      <c r="C44" s="48">
        <v>0</v>
      </c>
      <c r="D44" s="49">
        <f t="shared" si="1"/>
        <v>0</v>
      </c>
      <c r="E44" s="49">
        <f t="shared" si="2"/>
        <v>0</v>
      </c>
    </row>
    <row r="45" spans="1:5" x14ac:dyDescent="0.25">
      <c r="A45" s="40">
        <f t="shared" si="3"/>
        <v>25750</v>
      </c>
      <c r="B45" s="40">
        <f t="shared" si="0"/>
        <v>25780</v>
      </c>
      <c r="C45" s="48">
        <v>0</v>
      </c>
      <c r="D45" s="49">
        <f t="shared" si="1"/>
        <v>0</v>
      </c>
      <c r="E45" s="49">
        <f t="shared" si="2"/>
        <v>0</v>
      </c>
    </row>
    <row r="46" spans="1:5" x14ac:dyDescent="0.25">
      <c r="A46" s="40">
        <f t="shared" si="3"/>
        <v>25781</v>
      </c>
      <c r="B46" s="40">
        <f t="shared" si="0"/>
        <v>25811</v>
      </c>
      <c r="C46" s="48">
        <v>0</v>
      </c>
      <c r="D46" s="49">
        <f t="shared" si="1"/>
        <v>0</v>
      </c>
      <c r="E46" s="49">
        <f t="shared" si="2"/>
        <v>0</v>
      </c>
    </row>
    <row r="47" spans="1:5" x14ac:dyDescent="0.25">
      <c r="A47" s="40">
        <f t="shared" si="3"/>
        <v>25812</v>
      </c>
      <c r="B47" s="40">
        <f t="shared" si="0"/>
        <v>25841</v>
      </c>
      <c r="C47" s="48">
        <v>0</v>
      </c>
      <c r="D47" s="49">
        <f t="shared" si="1"/>
        <v>0</v>
      </c>
      <c r="E47" s="49">
        <f t="shared" si="2"/>
        <v>0</v>
      </c>
    </row>
    <row r="48" spans="1:5" x14ac:dyDescent="0.25">
      <c r="A48" s="40">
        <f t="shared" si="3"/>
        <v>25842</v>
      </c>
      <c r="B48" s="40">
        <f t="shared" si="0"/>
        <v>25872</v>
      </c>
      <c r="C48" s="48">
        <v>0</v>
      </c>
      <c r="D48" s="49">
        <f t="shared" si="1"/>
        <v>0</v>
      </c>
      <c r="E48" s="49">
        <f t="shared" si="2"/>
        <v>0</v>
      </c>
    </row>
    <row r="49" spans="1:5" x14ac:dyDescent="0.25">
      <c r="A49" s="40">
        <f t="shared" si="3"/>
        <v>25873</v>
      </c>
      <c r="B49" s="40">
        <f t="shared" si="0"/>
        <v>25902</v>
      </c>
      <c r="C49" s="48">
        <v>0</v>
      </c>
      <c r="D49" s="49">
        <f t="shared" si="1"/>
        <v>0</v>
      </c>
      <c r="E49" s="49">
        <f t="shared" si="2"/>
        <v>0</v>
      </c>
    </row>
    <row r="50" spans="1:5" x14ac:dyDescent="0.25">
      <c r="A50" s="40">
        <f t="shared" si="3"/>
        <v>25903</v>
      </c>
      <c r="B50" s="40">
        <f t="shared" si="0"/>
        <v>25933</v>
      </c>
      <c r="C50" s="48">
        <v>0</v>
      </c>
      <c r="D50" s="49">
        <f t="shared" si="1"/>
        <v>0</v>
      </c>
      <c r="E50" s="49">
        <f t="shared" si="2"/>
        <v>0</v>
      </c>
    </row>
    <row r="51" spans="1:5" x14ac:dyDescent="0.25">
      <c r="A51" s="40">
        <f t="shared" si="3"/>
        <v>25934</v>
      </c>
      <c r="B51" s="40">
        <f t="shared" si="0"/>
        <v>25964</v>
      </c>
      <c r="C51" s="48">
        <v>0</v>
      </c>
      <c r="D51" s="49">
        <f t="shared" si="1"/>
        <v>0</v>
      </c>
      <c r="E51" s="49">
        <f t="shared" si="2"/>
        <v>0</v>
      </c>
    </row>
    <row r="52" spans="1:5" x14ac:dyDescent="0.25">
      <c r="A52" s="40">
        <f t="shared" si="3"/>
        <v>25965</v>
      </c>
      <c r="B52" s="40">
        <f t="shared" si="0"/>
        <v>25992</v>
      </c>
      <c r="C52" s="48">
        <v>0</v>
      </c>
      <c r="D52" s="49">
        <f t="shared" si="1"/>
        <v>0</v>
      </c>
      <c r="E52" s="49">
        <f t="shared" si="2"/>
        <v>0</v>
      </c>
    </row>
    <row r="53" spans="1:5" x14ac:dyDescent="0.25">
      <c r="A53" s="40">
        <f t="shared" si="3"/>
        <v>25993</v>
      </c>
      <c r="B53" s="40">
        <f t="shared" si="0"/>
        <v>26023</v>
      </c>
      <c r="C53" s="48">
        <v>0</v>
      </c>
      <c r="D53" s="49">
        <f t="shared" si="1"/>
        <v>0</v>
      </c>
      <c r="E53" s="49">
        <f t="shared" si="2"/>
        <v>0</v>
      </c>
    </row>
    <row r="54" spans="1:5" x14ac:dyDescent="0.25">
      <c r="A54" s="40">
        <f t="shared" si="3"/>
        <v>26024</v>
      </c>
      <c r="B54" s="40">
        <f t="shared" si="0"/>
        <v>26053</v>
      </c>
      <c r="C54" s="48">
        <v>0</v>
      </c>
      <c r="D54" s="49">
        <f t="shared" si="1"/>
        <v>0</v>
      </c>
      <c r="E54" s="49">
        <f t="shared" si="2"/>
        <v>0</v>
      </c>
    </row>
    <row r="55" spans="1:5" x14ac:dyDescent="0.25">
      <c r="A55" s="40">
        <f t="shared" si="3"/>
        <v>26054</v>
      </c>
      <c r="B55" s="40">
        <f t="shared" si="0"/>
        <v>26084</v>
      </c>
      <c r="C55" s="48">
        <v>0</v>
      </c>
      <c r="D55" s="49">
        <f t="shared" si="1"/>
        <v>0</v>
      </c>
      <c r="E55" s="49">
        <f t="shared" si="2"/>
        <v>0</v>
      </c>
    </row>
    <row r="56" spans="1:5" x14ac:dyDescent="0.25">
      <c r="A56" s="40">
        <f t="shared" si="3"/>
        <v>26085</v>
      </c>
      <c r="B56" s="40">
        <f t="shared" si="0"/>
        <v>26114</v>
      </c>
      <c r="C56" s="48">
        <v>0</v>
      </c>
      <c r="D56" s="49">
        <f t="shared" si="1"/>
        <v>0</v>
      </c>
      <c r="E56" s="49">
        <f t="shared" si="2"/>
        <v>0</v>
      </c>
    </row>
    <row r="57" spans="1:5" x14ac:dyDescent="0.25">
      <c r="A57" s="40">
        <f t="shared" si="3"/>
        <v>26115</v>
      </c>
      <c r="B57" s="40">
        <f t="shared" si="0"/>
        <v>26145</v>
      </c>
      <c r="C57" s="48">
        <v>0</v>
      </c>
      <c r="D57" s="49">
        <f t="shared" si="1"/>
        <v>0</v>
      </c>
      <c r="E57" s="49">
        <f t="shared" si="2"/>
        <v>0</v>
      </c>
    </row>
    <row r="58" spans="1:5" x14ac:dyDescent="0.25">
      <c r="A58" s="40">
        <f t="shared" si="3"/>
        <v>26146</v>
      </c>
      <c r="B58" s="40">
        <f t="shared" si="0"/>
        <v>26176</v>
      </c>
      <c r="C58" s="48">
        <v>0</v>
      </c>
      <c r="D58" s="49">
        <f t="shared" si="1"/>
        <v>0</v>
      </c>
      <c r="E58" s="49">
        <f t="shared" si="2"/>
        <v>0</v>
      </c>
    </row>
    <row r="59" spans="1:5" x14ac:dyDescent="0.25">
      <c r="A59" s="40">
        <f t="shared" si="3"/>
        <v>26177</v>
      </c>
      <c r="B59" s="40">
        <f t="shared" si="0"/>
        <v>26206</v>
      </c>
      <c r="C59" s="48">
        <v>0</v>
      </c>
      <c r="D59" s="49">
        <f t="shared" si="1"/>
        <v>0</v>
      </c>
      <c r="E59" s="49">
        <f t="shared" si="2"/>
        <v>0</v>
      </c>
    </row>
    <row r="60" spans="1:5" x14ac:dyDescent="0.25">
      <c r="A60" s="40">
        <f t="shared" si="3"/>
        <v>26207</v>
      </c>
      <c r="B60" s="40">
        <f t="shared" si="0"/>
        <v>26237</v>
      </c>
      <c r="C60" s="48">
        <v>0</v>
      </c>
      <c r="D60" s="49">
        <f t="shared" si="1"/>
        <v>0</v>
      </c>
      <c r="E60" s="49">
        <f t="shared" si="2"/>
        <v>0</v>
      </c>
    </row>
    <row r="61" spans="1:5" x14ac:dyDescent="0.25">
      <c r="A61" s="40">
        <f t="shared" si="3"/>
        <v>26238</v>
      </c>
      <c r="B61" s="40">
        <f t="shared" si="0"/>
        <v>26267</v>
      </c>
      <c r="C61" s="48">
        <v>0</v>
      </c>
      <c r="D61" s="49">
        <f t="shared" si="1"/>
        <v>0</v>
      </c>
      <c r="E61" s="49">
        <f t="shared" si="2"/>
        <v>0</v>
      </c>
    </row>
    <row r="62" spans="1:5" x14ac:dyDescent="0.25">
      <c r="A62" s="40">
        <f t="shared" si="3"/>
        <v>26268</v>
      </c>
      <c r="B62" s="40">
        <f t="shared" si="0"/>
        <v>26298</v>
      </c>
      <c r="C62" s="48">
        <v>0</v>
      </c>
      <c r="D62" s="49">
        <f t="shared" si="1"/>
        <v>0</v>
      </c>
      <c r="E62" s="49">
        <f t="shared" si="2"/>
        <v>0</v>
      </c>
    </row>
    <row r="63" spans="1:5" x14ac:dyDescent="0.25">
      <c r="A63" s="40">
        <f t="shared" si="3"/>
        <v>26299</v>
      </c>
      <c r="B63" s="40">
        <f t="shared" si="0"/>
        <v>26329</v>
      </c>
      <c r="C63" s="48">
        <v>0</v>
      </c>
      <c r="D63" s="49">
        <f t="shared" si="1"/>
        <v>0</v>
      </c>
      <c r="E63" s="49">
        <f t="shared" si="2"/>
        <v>0</v>
      </c>
    </row>
    <row r="64" spans="1:5" x14ac:dyDescent="0.25">
      <c r="A64" s="40">
        <f t="shared" si="3"/>
        <v>26330</v>
      </c>
      <c r="B64" s="40">
        <f t="shared" si="0"/>
        <v>26358</v>
      </c>
      <c r="C64" s="48">
        <v>0</v>
      </c>
      <c r="D64" s="49">
        <f t="shared" si="1"/>
        <v>0</v>
      </c>
      <c r="E64" s="49">
        <f t="shared" si="2"/>
        <v>0</v>
      </c>
    </row>
    <row r="65" spans="1:5" x14ac:dyDescent="0.25">
      <c r="A65" s="40">
        <f t="shared" si="3"/>
        <v>26359</v>
      </c>
      <c r="B65" s="40">
        <f t="shared" si="0"/>
        <v>26389</v>
      </c>
      <c r="C65" s="48">
        <v>0</v>
      </c>
      <c r="D65" s="49">
        <f t="shared" si="1"/>
        <v>0</v>
      </c>
      <c r="E65" s="49">
        <f t="shared" si="2"/>
        <v>0</v>
      </c>
    </row>
    <row r="66" spans="1:5" x14ac:dyDescent="0.25">
      <c r="A66" s="40">
        <f t="shared" si="3"/>
        <v>26390</v>
      </c>
      <c r="B66" s="40">
        <f t="shared" si="0"/>
        <v>26419</v>
      </c>
      <c r="C66" s="48">
        <v>0</v>
      </c>
      <c r="D66" s="49">
        <f t="shared" si="1"/>
        <v>0</v>
      </c>
      <c r="E66" s="49">
        <f t="shared" si="2"/>
        <v>0</v>
      </c>
    </row>
    <row r="67" spans="1:5" x14ac:dyDescent="0.25">
      <c r="A67" s="40">
        <f t="shared" si="3"/>
        <v>26420</v>
      </c>
      <c r="B67" s="40">
        <f t="shared" ref="B67:B130" si="4">EOMONTH(A67,0)</f>
        <v>26450</v>
      </c>
      <c r="C67" s="48">
        <v>0</v>
      </c>
      <c r="D67" s="49">
        <f t="shared" ref="D67:D127" si="5">+C67*1.5</f>
        <v>0</v>
      </c>
      <c r="E67" s="49">
        <f t="shared" ref="E67:E130" si="6">((1+D67)^(1/12)-1)</f>
        <v>0</v>
      </c>
    </row>
    <row r="68" spans="1:5" x14ac:dyDescent="0.25">
      <c r="A68" s="40">
        <f t="shared" ref="A68:A131" si="7">1+B67</f>
        <v>26451</v>
      </c>
      <c r="B68" s="40">
        <f t="shared" si="4"/>
        <v>26480</v>
      </c>
      <c r="C68" s="48">
        <v>0</v>
      </c>
      <c r="D68" s="49">
        <f t="shared" si="5"/>
        <v>0</v>
      </c>
      <c r="E68" s="49">
        <f t="shared" si="6"/>
        <v>0</v>
      </c>
    </row>
    <row r="69" spans="1:5" x14ac:dyDescent="0.25">
      <c r="A69" s="40">
        <f t="shared" si="7"/>
        <v>26481</v>
      </c>
      <c r="B69" s="40">
        <f t="shared" si="4"/>
        <v>26511</v>
      </c>
      <c r="C69" s="48">
        <v>0</v>
      </c>
      <c r="D69" s="49">
        <f t="shared" si="5"/>
        <v>0</v>
      </c>
      <c r="E69" s="49">
        <f t="shared" si="6"/>
        <v>0</v>
      </c>
    </row>
    <row r="70" spans="1:5" x14ac:dyDescent="0.25">
      <c r="A70" s="40">
        <f t="shared" si="7"/>
        <v>26512</v>
      </c>
      <c r="B70" s="40">
        <f t="shared" si="4"/>
        <v>26542</v>
      </c>
      <c r="C70" s="48">
        <v>0</v>
      </c>
      <c r="D70" s="49">
        <f t="shared" si="5"/>
        <v>0</v>
      </c>
      <c r="E70" s="49">
        <f t="shared" si="6"/>
        <v>0</v>
      </c>
    </row>
    <row r="71" spans="1:5" x14ac:dyDescent="0.25">
      <c r="A71" s="40">
        <f t="shared" si="7"/>
        <v>26543</v>
      </c>
      <c r="B71" s="40">
        <f t="shared" si="4"/>
        <v>26572</v>
      </c>
      <c r="C71" s="48">
        <v>0</v>
      </c>
      <c r="D71" s="49">
        <f t="shared" si="5"/>
        <v>0</v>
      </c>
      <c r="E71" s="49">
        <f t="shared" si="6"/>
        <v>0</v>
      </c>
    </row>
    <row r="72" spans="1:5" x14ac:dyDescent="0.25">
      <c r="A72" s="40">
        <f t="shared" si="7"/>
        <v>26573</v>
      </c>
      <c r="B72" s="40">
        <f t="shared" si="4"/>
        <v>26603</v>
      </c>
      <c r="C72" s="48">
        <v>0</v>
      </c>
      <c r="D72" s="49">
        <f t="shared" si="5"/>
        <v>0</v>
      </c>
      <c r="E72" s="49">
        <f t="shared" si="6"/>
        <v>0</v>
      </c>
    </row>
    <row r="73" spans="1:5" x14ac:dyDescent="0.25">
      <c r="A73" s="40">
        <f t="shared" si="7"/>
        <v>26604</v>
      </c>
      <c r="B73" s="40">
        <f t="shared" si="4"/>
        <v>26633</v>
      </c>
      <c r="C73" s="48">
        <v>0</v>
      </c>
      <c r="D73" s="49">
        <f t="shared" si="5"/>
        <v>0</v>
      </c>
      <c r="E73" s="49">
        <f t="shared" si="6"/>
        <v>0</v>
      </c>
    </row>
    <row r="74" spans="1:5" x14ac:dyDescent="0.25">
      <c r="A74" s="40">
        <f t="shared" si="7"/>
        <v>26634</v>
      </c>
      <c r="B74" s="40">
        <f t="shared" si="4"/>
        <v>26664</v>
      </c>
      <c r="C74" s="48">
        <v>0</v>
      </c>
      <c r="D74" s="49">
        <f t="shared" si="5"/>
        <v>0</v>
      </c>
      <c r="E74" s="49">
        <f t="shared" si="6"/>
        <v>0</v>
      </c>
    </row>
    <row r="75" spans="1:5" x14ac:dyDescent="0.25">
      <c r="A75" s="40">
        <f t="shared" si="7"/>
        <v>26665</v>
      </c>
      <c r="B75" s="40">
        <f t="shared" si="4"/>
        <v>26695</v>
      </c>
      <c r="C75" s="48">
        <v>0</v>
      </c>
      <c r="D75" s="49">
        <f t="shared" si="5"/>
        <v>0</v>
      </c>
      <c r="E75" s="49">
        <f t="shared" si="6"/>
        <v>0</v>
      </c>
    </row>
    <row r="76" spans="1:5" x14ac:dyDescent="0.25">
      <c r="A76" s="40">
        <f t="shared" si="7"/>
        <v>26696</v>
      </c>
      <c r="B76" s="40">
        <f t="shared" si="4"/>
        <v>26723</v>
      </c>
      <c r="C76" s="48">
        <v>0</v>
      </c>
      <c r="D76" s="49">
        <f t="shared" si="5"/>
        <v>0</v>
      </c>
      <c r="E76" s="49">
        <f t="shared" si="6"/>
        <v>0</v>
      </c>
    </row>
    <row r="77" spans="1:5" x14ac:dyDescent="0.25">
      <c r="A77" s="40">
        <f t="shared" si="7"/>
        <v>26724</v>
      </c>
      <c r="B77" s="40">
        <f t="shared" si="4"/>
        <v>26754</v>
      </c>
      <c r="C77" s="48">
        <v>0</v>
      </c>
      <c r="D77" s="49">
        <f t="shared" si="5"/>
        <v>0</v>
      </c>
      <c r="E77" s="49">
        <f t="shared" si="6"/>
        <v>0</v>
      </c>
    </row>
    <row r="78" spans="1:5" x14ac:dyDescent="0.25">
      <c r="A78" s="40">
        <f t="shared" si="7"/>
        <v>26755</v>
      </c>
      <c r="B78" s="40">
        <f t="shared" si="4"/>
        <v>26784</v>
      </c>
      <c r="C78" s="48">
        <v>0</v>
      </c>
      <c r="D78" s="49">
        <f t="shared" si="5"/>
        <v>0</v>
      </c>
      <c r="E78" s="49">
        <f t="shared" si="6"/>
        <v>0</v>
      </c>
    </row>
    <row r="79" spans="1:5" x14ac:dyDescent="0.25">
      <c r="A79" s="40">
        <f t="shared" si="7"/>
        <v>26785</v>
      </c>
      <c r="B79" s="40">
        <f t="shared" si="4"/>
        <v>26815</v>
      </c>
      <c r="C79" s="48">
        <v>0</v>
      </c>
      <c r="D79" s="49">
        <f t="shared" si="5"/>
        <v>0</v>
      </c>
      <c r="E79" s="49">
        <f t="shared" si="6"/>
        <v>0</v>
      </c>
    </row>
    <row r="80" spans="1:5" x14ac:dyDescent="0.25">
      <c r="A80" s="40">
        <f t="shared" si="7"/>
        <v>26816</v>
      </c>
      <c r="B80" s="40">
        <f t="shared" si="4"/>
        <v>26845</v>
      </c>
      <c r="C80" s="48">
        <v>0</v>
      </c>
      <c r="D80" s="49">
        <f t="shared" si="5"/>
        <v>0</v>
      </c>
      <c r="E80" s="49">
        <f t="shared" si="6"/>
        <v>0</v>
      </c>
    </row>
    <row r="81" spans="1:5" x14ac:dyDescent="0.25">
      <c r="A81" s="40">
        <f t="shared" si="7"/>
        <v>26846</v>
      </c>
      <c r="B81" s="40">
        <f t="shared" si="4"/>
        <v>26876</v>
      </c>
      <c r="C81" s="48">
        <v>0</v>
      </c>
      <c r="D81" s="49">
        <f t="shared" si="5"/>
        <v>0</v>
      </c>
      <c r="E81" s="49">
        <f t="shared" si="6"/>
        <v>0</v>
      </c>
    </row>
    <row r="82" spans="1:5" x14ac:dyDescent="0.25">
      <c r="A82" s="40">
        <f t="shared" si="7"/>
        <v>26877</v>
      </c>
      <c r="B82" s="40">
        <f t="shared" si="4"/>
        <v>26907</v>
      </c>
      <c r="C82" s="48">
        <v>0</v>
      </c>
      <c r="D82" s="49">
        <f t="shared" si="5"/>
        <v>0</v>
      </c>
      <c r="E82" s="49">
        <f t="shared" si="6"/>
        <v>0</v>
      </c>
    </row>
    <row r="83" spans="1:5" x14ac:dyDescent="0.25">
      <c r="A83" s="40">
        <f t="shared" si="7"/>
        <v>26908</v>
      </c>
      <c r="B83" s="40">
        <f t="shared" si="4"/>
        <v>26937</v>
      </c>
      <c r="C83" s="48">
        <v>0</v>
      </c>
      <c r="D83" s="49">
        <f t="shared" si="5"/>
        <v>0</v>
      </c>
      <c r="E83" s="49">
        <f t="shared" si="6"/>
        <v>0</v>
      </c>
    </row>
    <row r="84" spans="1:5" x14ac:dyDescent="0.25">
      <c r="A84" s="40">
        <f t="shared" si="7"/>
        <v>26938</v>
      </c>
      <c r="B84" s="40">
        <f t="shared" si="4"/>
        <v>26968</v>
      </c>
      <c r="C84" s="48">
        <v>0</v>
      </c>
      <c r="D84" s="49">
        <f t="shared" si="5"/>
        <v>0</v>
      </c>
      <c r="E84" s="49">
        <f t="shared" si="6"/>
        <v>0</v>
      </c>
    </row>
    <row r="85" spans="1:5" x14ac:dyDescent="0.25">
      <c r="A85" s="40">
        <f t="shared" si="7"/>
        <v>26969</v>
      </c>
      <c r="B85" s="40">
        <f t="shared" si="4"/>
        <v>26998</v>
      </c>
      <c r="C85" s="48">
        <v>0</v>
      </c>
      <c r="D85" s="49">
        <f t="shared" si="5"/>
        <v>0</v>
      </c>
      <c r="E85" s="49">
        <f t="shared" si="6"/>
        <v>0</v>
      </c>
    </row>
    <row r="86" spans="1:5" x14ac:dyDescent="0.25">
      <c r="A86" s="40">
        <f t="shared" si="7"/>
        <v>26999</v>
      </c>
      <c r="B86" s="40">
        <f t="shared" si="4"/>
        <v>27029</v>
      </c>
      <c r="C86" s="48">
        <v>0</v>
      </c>
      <c r="D86" s="49">
        <f t="shared" si="5"/>
        <v>0</v>
      </c>
      <c r="E86" s="49">
        <f t="shared" si="6"/>
        <v>0</v>
      </c>
    </row>
    <row r="87" spans="1:5" x14ac:dyDescent="0.25">
      <c r="A87" s="40">
        <f t="shared" si="7"/>
        <v>27030</v>
      </c>
      <c r="B87" s="40">
        <f t="shared" si="4"/>
        <v>27060</v>
      </c>
      <c r="C87" s="48">
        <v>0</v>
      </c>
      <c r="D87" s="49">
        <f t="shared" si="5"/>
        <v>0</v>
      </c>
      <c r="E87" s="49">
        <f t="shared" si="6"/>
        <v>0</v>
      </c>
    </row>
    <row r="88" spans="1:5" x14ac:dyDescent="0.25">
      <c r="A88" s="40">
        <f t="shared" si="7"/>
        <v>27061</v>
      </c>
      <c r="B88" s="40">
        <f t="shared" si="4"/>
        <v>27088</v>
      </c>
      <c r="C88" s="48">
        <v>0</v>
      </c>
      <c r="D88" s="49">
        <f t="shared" si="5"/>
        <v>0</v>
      </c>
      <c r="E88" s="49">
        <f t="shared" si="6"/>
        <v>0</v>
      </c>
    </row>
    <row r="89" spans="1:5" x14ac:dyDescent="0.25">
      <c r="A89" s="40">
        <f t="shared" si="7"/>
        <v>27089</v>
      </c>
      <c r="B89" s="40">
        <f t="shared" si="4"/>
        <v>27119</v>
      </c>
      <c r="C89" s="48">
        <v>0</v>
      </c>
      <c r="D89" s="49">
        <f t="shared" si="5"/>
        <v>0</v>
      </c>
      <c r="E89" s="49">
        <f t="shared" si="6"/>
        <v>0</v>
      </c>
    </row>
    <row r="90" spans="1:5" x14ac:dyDescent="0.25">
      <c r="A90" s="40">
        <f t="shared" si="7"/>
        <v>27120</v>
      </c>
      <c r="B90" s="40">
        <f t="shared" si="4"/>
        <v>27149</v>
      </c>
      <c r="C90" s="48">
        <v>0</v>
      </c>
      <c r="D90" s="49">
        <f t="shared" si="5"/>
        <v>0</v>
      </c>
      <c r="E90" s="49">
        <f t="shared" si="6"/>
        <v>0</v>
      </c>
    </row>
    <row r="91" spans="1:5" x14ac:dyDescent="0.25">
      <c r="A91" s="40">
        <f t="shared" si="7"/>
        <v>27150</v>
      </c>
      <c r="B91" s="40">
        <f t="shared" si="4"/>
        <v>27180</v>
      </c>
      <c r="C91" s="48">
        <v>0</v>
      </c>
      <c r="D91" s="49">
        <f t="shared" si="5"/>
        <v>0</v>
      </c>
      <c r="E91" s="49">
        <f t="shared" si="6"/>
        <v>0</v>
      </c>
    </row>
    <row r="92" spans="1:5" x14ac:dyDescent="0.25">
      <c r="A92" s="40">
        <f t="shared" si="7"/>
        <v>27181</v>
      </c>
      <c r="B92" s="40">
        <f t="shared" si="4"/>
        <v>27210</v>
      </c>
      <c r="C92" s="48">
        <v>0</v>
      </c>
      <c r="D92" s="49">
        <f t="shared" si="5"/>
        <v>0</v>
      </c>
      <c r="E92" s="49">
        <f t="shared" si="6"/>
        <v>0</v>
      </c>
    </row>
    <row r="93" spans="1:5" x14ac:dyDescent="0.25">
      <c r="A93" s="40">
        <f t="shared" si="7"/>
        <v>27211</v>
      </c>
      <c r="B93" s="40">
        <f t="shared" si="4"/>
        <v>27241</v>
      </c>
      <c r="C93" s="48">
        <v>0</v>
      </c>
      <c r="D93" s="49">
        <f t="shared" si="5"/>
        <v>0</v>
      </c>
      <c r="E93" s="49">
        <f t="shared" si="6"/>
        <v>0</v>
      </c>
    </row>
    <row r="94" spans="1:5" x14ac:dyDescent="0.25">
      <c r="A94" s="40">
        <f t="shared" si="7"/>
        <v>27242</v>
      </c>
      <c r="B94" s="40">
        <f t="shared" si="4"/>
        <v>27272</v>
      </c>
      <c r="C94" s="48">
        <v>0</v>
      </c>
      <c r="D94" s="49">
        <f t="shared" si="5"/>
        <v>0</v>
      </c>
      <c r="E94" s="49">
        <f t="shared" si="6"/>
        <v>0</v>
      </c>
    </row>
    <row r="95" spans="1:5" x14ac:dyDescent="0.25">
      <c r="A95" s="40">
        <f t="shared" si="7"/>
        <v>27273</v>
      </c>
      <c r="B95" s="40">
        <f t="shared" si="4"/>
        <v>27302</v>
      </c>
      <c r="C95" s="48">
        <v>0</v>
      </c>
      <c r="D95" s="49">
        <f t="shared" si="5"/>
        <v>0</v>
      </c>
      <c r="E95" s="49">
        <f t="shared" si="6"/>
        <v>0</v>
      </c>
    </row>
    <row r="96" spans="1:5" x14ac:dyDescent="0.25">
      <c r="A96" s="40">
        <f t="shared" si="7"/>
        <v>27303</v>
      </c>
      <c r="B96" s="40">
        <f t="shared" si="4"/>
        <v>27333</v>
      </c>
      <c r="C96" s="48">
        <v>0</v>
      </c>
      <c r="D96" s="49">
        <f t="shared" si="5"/>
        <v>0</v>
      </c>
      <c r="E96" s="49">
        <f t="shared" si="6"/>
        <v>0</v>
      </c>
    </row>
    <row r="97" spans="1:5" x14ac:dyDescent="0.25">
      <c r="A97" s="40">
        <f t="shared" si="7"/>
        <v>27334</v>
      </c>
      <c r="B97" s="40">
        <f t="shared" si="4"/>
        <v>27363</v>
      </c>
      <c r="C97" s="48">
        <v>0</v>
      </c>
      <c r="D97" s="49">
        <f t="shared" si="5"/>
        <v>0</v>
      </c>
      <c r="E97" s="49">
        <f t="shared" si="6"/>
        <v>0</v>
      </c>
    </row>
    <row r="98" spans="1:5" x14ac:dyDescent="0.25">
      <c r="A98" s="40">
        <f t="shared" si="7"/>
        <v>27364</v>
      </c>
      <c r="B98" s="40">
        <f t="shared" si="4"/>
        <v>27394</v>
      </c>
      <c r="C98" s="48">
        <v>0</v>
      </c>
      <c r="D98" s="49">
        <f t="shared" si="5"/>
        <v>0</v>
      </c>
      <c r="E98" s="49">
        <f t="shared" si="6"/>
        <v>0</v>
      </c>
    </row>
    <row r="99" spans="1:5" x14ac:dyDescent="0.25">
      <c r="A99" s="40">
        <f t="shared" si="7"/>
        <v>27395</v>
      </c>
      <c r="B99" s="40">
        <f t="shared" si="4"/>
        <v>27425</v>
      </c>
      <c r="C99" s="48">
        <v>0</v>
      </c>
      <c r="D99" s="49">
        <f t="shared" si="5"/>
        <v>0</v>
      </c>
      <c r="E99" s="49">
        <f t="shared" si="6"/>
        <v>0</v>
      </c>
    </row>
    <row r="100" spans="1:5" x14ac:dyDescent="0.25">
      <c r="A100" s="40">
        <f t="shared" si="7"/>
        <v>27426</v>
      </c>
      <c r="B100" s="40">
        <f t="shared" si="4"/>
        <v>27453</v>
      </c>
      <c r="C100" s="48">
        <v>0</v>
      </c>
      <c r="D100" s="49">
        <f t="shared" si="5"/>
        <v>0</v>
      </c>
      <c r="E100" s="49">
        <f t="shared" si="6"/>
        <v>0</v>
      </c>
    </row>
    <row r="101" spans="1:5" x14ac:dyDescent="0.25">
      <c r="A101" s="40">
        <f t="shared" si="7"/>
        <v>27454</v>
      </c>
      <c r="B101" s="40">
        <f t="shared" si="4"/>
        <v>27484</v>
      </c>
      <c r="C101" s="48">
        <v>0</v>
      </c>
      <c r="D101" s="49">
        <f t="shared" si="5"/>
        <v>0</v>
      </c>
      <c r="E101" s="49">
        <f t="shared" si="6"/>
        <v>0</v>
      </c>
    </row>
    <row r="102" spans="1:5" x14ac:dyDescent="0.25">
      <c r="A102" s="40">
        <f t="shared" si="7"/>
        <v>27485</v>
      </c>
      <c r="B102" s="40">
        <f t="shared" si="4"/>
        <v>27514</v>
      </c>
      <c r="C102" s="48">
        <v>0</v>
      </c>
      <c r="D102" s="49">
        <f t="shared" si="5"/>
        <v>0</v>
      </c>
      <c r="E102" s="49">
        <f t="shared" si="6"/>
        <v>0</v>
      </c>
    </row>
    <row r="103" spans="1:5" x14ac:dyDescent="0.25">
      <c r="A103" s="40">
        <f t="shared" si="7"/>
        <v>27515</v>
      </c>
      <c r="B103" s="40">
        <f t="shared" si="4"/>
        <v>27545</v>
      </c>
      <c r="C103" s="48">
        <v>0</v>
      </c>
      <c r="D103" s="49">
        <f t="shared" si="5"/>
        <v>0</v>
      </c>
      <c r="E103" s="49">
        <f t="shared" si="6"/>
        <v>0</v>
      </c>
    </row>
    <row r="104" spans="1:5" x14ac:dyDescent="0.25">
      <c r="A104" s="40">
        <f t="shared" si="7"/>
        <v>27546</v>
      </c>
      <c r="B104" s="40">
        <f t="shared" si="4"/>
        <v>27575</v>
      </c>
      <c r="C104" s="48">
        <v>0</v>
      </c>
      <c r="D104" s="49">
        <f t="shared" si="5"/>
        <v>0</v>
      </c>
      <c r="E104" s="49">
        <f t="shared" si="6"/>
        <v>0</v>
      </c>
    </row>
    <row r="105" spans="1:5" x14ac:dyDescent="0.25">
      <c r="A105" s="40">
        <f t="shared" si="7"/>
        <v>27576</v>
      </c>
      <c r="B105" s="40">
        <f t="shared" si="4"/>
        <v>27606</v>
      </c>
      <c r="C105" s="48">
        <v>0</v>
      </c>
      <c r="D105" s="49">
        <f t="shared" si="5"/>
        <v>0</v>
      </c>
      <c r="E105" s="49">
        <f t="shared" si="6"/>
        <v>0</v>
      </c>
    </row>
    <row r="106" spans="1:5" x14ac:dyDescent="0.25">
      <c r="A106" s="40">
        <f t="shared" si="7"/>
        <v>27607</v>
      </c>
      <c r="B106" s="40">
        <f t="shared" si="4"/>
        <v>27637</v>
      </c>
      <c r="C106" s="48">
        <v>0</v>
      </c>
      <c r="D106" s="49">
        <f t="shared" si="5"/>
        <v>0</v>
      </c>
      <c r="E106" s="49">
        <f t="shared" si="6"/>
        <v>0</v>
      </c>
    </row>
    <row r="107" spans="1:5" x14ac:dyDescent="0.25">
      <c r="A107" s="40">
        <f t="shared" si="7"/>
        <v>27638</v>
      </c>
      <c r="B107" s="40">
        <f t="shared" si="4"/>
        <v>27667</v>
      </c>
      <c r="C107" s="48">
        <v>0</v>
      </c>
      <c r="D107" s="49">
        <f t="shared" si="5"/>
        <v>0</v>
      </c>
      <c r="E107" s="49">
        <f t="shared" si="6"/>
        <v>0</v>
      </c>
    </row>
    <row r="108" spans="1:5" x14ac:dyDescent="0.25">
      <c r="A108" s="40">
        <f t="shared" si="7"/>
        <v>27668</v>
      </c>
      <c r="B108" s="40">
        <f t="shared" si="4"/>
        <v>27698</v>
      </c>
      <c r="C108" s="48">
        <v>0</v>
      </c>
      <c r="D108" s="49">
        <f t="shared" si="5"/>
        <v>0</v>
      </c>
      <c r="E108" s="49">
        <f t="shared" si="6"/>
        <v>0</v>
      </c>
    </row>
    <row r="109" spans="1:5" x14ac:dyDescent="0.25">
      <c r="A109" s="40">
        <f t="shared" si="7"/>
        <v>27699</v>
      </c>
      <c r="B109" s="40">
        <f t="shared" si="4"/>
        <v>27728</v>
      </c>
      <c r="C109" s="48">
        <v>0</v>
      </c>
      <c r="D109" s="49">
        <f t="shared" si="5"/>
        <v>0</v>
      </c>
      <c r="E109" s="49">
        <f t="shared" si="6"/>
        <v>0</v>
      </c>
    </row>
    <row r="110" spans="1:5" x14ac:dyDescent="0.25">
      <c r="A110" s="40">
        <f t="shared" si="7"/>
        <v>27729</v>
      </c>
      <c r="B110" s="40">
        <f t="shared" si="4"/>
        <v>27759</v>
      </c>
      <c r="C110" s="48">
        <v>0</v>
      </c>
      <c r="D110" s="49">
        <f t="shared" si="5"/>
        <v>0</v>
      </c>
      <c r="E110" s="49">
        <f t="shared" si="6"/>
        <v>0</v>
      </c>
    </row>
    <row r="111" spans="1:5" x14ac:dyDescent="0.25">
      <c r="A111" s="40">
        <f t="shared" si="7"/>
        <v>27760</v>
      </c>
      <c r="B111" s="40">
        <f t="shared" si="4"/>
        <v>27790</v>
      </c>
      <c r="C111" s="48">
        <v>0</v>
      </c>
      <c r="D111" s="49">
        <f t="shared" si="5"/>
        <v>0</v>
      </c>
      <c r="E111" s="49">
        <f t="shared" si="6"/>
        <v>0</v>
      </c>
    </row>
    <row r="112" spans="1:5" x14ac:dyDescent="0.25">
      <c r="A112" s="40">
        <f t="shared" si="7"/>
        <v>27791</v>
      </c>
      <c r="B112" s="40">
        <f t="shared" si="4"/>
        <v>27819</v>
      </c>
      <c r="C112" s="48">
        <v>0</v>
      </c>
      <c r="D112" s="49">
        <f t="shared" si="5"/>
        <v>0</v>
      </c>
      <c r="E112" s="49">
        <f t="shared" si="6"/>
        <v>0</v>
      </c>
    </row>
    <row r="113" spans="1:5" x14ac:dyDescent="0.25">
      <c r="A113" s="40">
        <f t="shared" si="7"/>
        <v>27820</v>
      </c>
      <c r="B113" s="40">
        <f t="shared" si="4"/>
        <v>27850</v>
      </c>
      <c r="C113" s="48">
        <v>0</v>
      </c>
      <c r="D113" s="49">
        <f t="shared" si="5"/>
        <v>0</v>
      </c>
      <c r="E113" s="49">
        <f t="shared" si="6"/>
        <v>0</v>
      </c>
    </row>
    <row r="114" spans="1:5" x14ac:dyDescent="0.25">
      <c r="A114" s="40">
        <f t="shared" si="7"/>
        <v>27851</v>
      </c>
      <c r="B114" s="40">
        <f t="shared" si="4"/>
        <v>27880</v>
      </c>
      <c r="C114" s="48">
        <v>0</v>
      </c>
      <c r="D114" s="49">
        <f t="shared" si="5"/>
        <v>0</v>
      </c>
      <c r="E114" s="49">
        <f t="shared" si="6"/>
        <v>0</v>
      </c>
    </row>
    <row r="115" spans="1:5" x14ac:dyDescent="0.25">
      <c r="A115" s="40">
        <f t="shared" si="7"/>
        <v>27881</v>
      </c>
      <c r="B115" s="40">
        <f t="shared" si="4"/>
        <v>27911</v>
      </c>
      <c r="C115" s="48">
        <v>0</v>
      </c>
      <c r="D115" s="49">
        <f t="shared" si="5"/>
        <v>0</v>
      </c>
      <c r="E115" s="49">
        <f t="shared" si="6"/>
        <v>0</v>
      </c>
    </row>
    <row r="116" spans="1:5" x14ac:dyDescent="0.25">
      <c r="A116" s="40">
        <f t="shared" si="7"/>
        <v>27912</v>
      </c>
      <c r="B116" s="40">
        <f t="shared" si="4"/>
        <v>27941</v>
      </c>
      <c r="C116" s="48">
        <v>0</v>
      </c>
      <c r="D116" s="49">
        <f t="shared" si="5"/>
        <v>0</v>
      </c>
      <c r="E116" s="49">
        <f t="shared" si="6"/>
        <v>0</v>
      </c>
    </row>
    <row r="117" spans="1:5" x14ac:dyDescent="0.25">
      <c r="A117" s="40">
        <f t="shared" si="7"/>
        <v>27942</v>
      </c>
      <c r="B117" s="40">
        <f t="shared" si="4"/>
        <v>27972</v>
      </c>
      <c r="C117" s="48">
        <v>0</v>
      </c>
      <c r="D117" s="49">
        <f t="shared" si="5"/>
        <v>0</v>
      </c>
      <c r="E117" s="49">
        <f t="shared" si="6"/>
        <v>0</v>
      </c>
    </row>
    <row r="118" spans="1:5" x14ac:dyDescent="0.25">
      <c r="A118" s="40">
        <f t="shared" si="7"/>
        <v>27973</v>
      </c>
      <c r="B118" s="40">
        <f t="shared" si="4"/>
        <v>28003</v>
      </c>
      <c r="C118" s="48">
        <v>0</v>
      </c>
      <c r="D118" s="49">
        <f t="shared" si="5"/>
        <v>0</v>
      </c>
      <c r="E118" s="49">
        <f t="shared" si="6"/>
        <v>0</v>
      </c>
    </row>
    <row r="119" spans="1:5" x14ac:dyDescent="0.25">
      <c r="A119" s="40">
        <f t="shared" si="7"/>
        <v>28004</v>
      </c>
      <c r="B119" s="40">
        <f t="shared" si="4"/>
        <v>28033</v>
      </c>
      <c r="C119" s="48">
        <v>0</v>
      </c>
      <c r="D119" s="49">
        <f t="shared" si="5"/>
        <v>0</v>
      </c>
      <c r="E119" s="49">
        <f t="shared" si="6"/>
        <v>0</v>
      </c>
    </row>
    <row r="120" spans="1:5" x14ac:dyDescent="0.25">
      <c r="A120" s="40">
        <f t="shared" si="7"/>
        <v>28034</v>
      </c>
      <c r="B120" s="40">
        <f t="shared" si="4"/>
        <v>28064</v>
      </c>
      <c r="C120" s="48">
        <v>0</v>
      </c>
      <c r="D120" s="49">
        <f t="shared" si="5"/>
        <v>0</v>
      </c>
      <c r="E120" s="49">
        <f t="shared" si="6"/>
        <v>0</v>
      </c>
    </row>
    <row r="121" spans="1:5" x14ac:dyDescent="0.25">
      <c r="A121" s="40">
        <f t="shared" si="7"/>
        <v>28065</v>
      </c>
      <c r="B121" s="40">
        <f t="shared" si="4"/>
        <v>28094</v>
      </c>
      <c r="C121" s="48">
        <v>0</v>
      </c>
      <c r="D121" s="49">
        <f t="shared" si="5"/>
        <v>0</v>
      </c>
      <c r="E121" s="49">
        <f t="shared" si="6"/>
        <v>0</v>
      </c>
    </row>
    <row r="122" spans="1:5" x14ac:dyDescent="0.25">
      <c r="A122" s="40">
        <f t="shared" si="7"/>
        <v>28095</v>
      </c>
      <c r="B122" s="40">
        <f t="shared" si="4"/>
        <v>28125</v>
      </c>
      <c r="C122" s="48">
        <v>0</v>
      </c>
      <c r="D122" s="49">
        <f t="shared" si="5"/>
        <v>0</v>
      </c>
      <c r="E122" s="49">
        <f t="shared" si="6"/>
        <v>0</v>
      </c>
    </row>
    <row r="123" spans="1:5" x14ac:dyDescent="0.25">
      <c r="A123" s="40">
        <f t="shared" si="7"/>
        <v>28126</v>
      </c>
      <c r="B123" s="40">
        <f t="shared" si="4"/>
        <v>28156</v>
      </c>
      <c r="C123" s="48">
        <v>0</v>
      </c>
      <c r="D123" s="49">
        <f t="shared" si="5"/>
        <v>0</v>
      </c>
      <c r="E123" s="49">
        <f t="shared" si="6"/>
        <v>0</v>
      </c>
    </row>
    <row r="124" spans="1:5" x14ac:dyDescent="0.25">
      <c r="A124" s="40">
        <f t="shared" si="7"/>
        <v>28157</v>
      </c>
      <c r="B124" s="40">
        <f t="shared" si="4"/>
        <v>28184</v>
      </c>
      <c r="C124" s="48">
        <v>0</v>
      </c>
      <c r="D124" s="49">
        <f t="shared" si="5"/>
        <v>0</v>
      </c>
      <c r="E124" s="49">
        <f t="shared" si="6"/>
        <v>0</v>
      </c>
    </row>
    <row r="125" spans="1:5" x14ac:dyDescent="0.25">
      <c r="A125" s="40">
        <f t="shared" si="7"/>
        <v>28185</v>
      </c>
      <c r="B125" s="40">
        <f t="shared" si="4"/>
        <v>28215</v>
      </c>
      <c r="C125" s="48">
        <v>0</v>
      </c>
      <c r="D125" s="49">
        <f t="shared" si="5"/>
        <v>0</v>
      </c>
      <c r="E125" s="49">
        <f t="shared" si="6"/>
        <v>0</v>
      </c>
    </row>
    <row r="126" spans="1:5" x14ac:dyDescent="0.25">
      <c r="A126" s="40">
        <f t="shared" si="7"/>
        <v>28216</v>
      </c>
      <c r="B126" s="40">
        <f t="shared" si="4"/>
        <v>28245</v>
      </c>
      <c r="C126" s="48">
        <v>0</v>
      </c>
      <c r="D126" s="49">
        <f t="shared" si="5"/>
        <v>0</v>
      </c>
      <c r="E126" s="49">
        <f t="shared" si="6"/>
        <v>0</v>
      </c>
    </row>
    <row r="127" spans="1:5" x14ac:dyDescent="0.25">
      <c r="A127" s="40">
        <f t="shared" si="7"/>
        <v>28246</v>
      </c>
      <c r="B127" s="40">
        <f t="shared" si="4"/>
        <v>28276</v>
      </c>
      <c r="C127" s="48">
        <v>0</v>
      </c>
      <c r="D127" s="49">
        <f t="shared" si="5"/>
        <v>0</v>
      </c>
      <c r="E127" s="49">
        <f t="shared" si="6"/>
        <v>0</v>
      </c>
    </row>
    <row r="128" spans="1:5" x14ac:dyDescent="0.25">
      <c r="A128" s="40">
        <f t="shared" si="7"/>
        <v>28277</v>
      </c>
      <c r="B128" s="40">
        <f t="shared" si="4"/>
        <v>28306</v>
      </c>
      <c r="C128" s="48">
        <v>0.18</v>
      </c>
      <c r="D128" s="49">
        <v>0.18</v>
      </c>
      <c r="E128" s="49">
        <f t="shared" si="6"/>
        <v>1.3888430348409919E-2</v>
      </c>
    </row>
    <row r="129" spans="1:5" x14ac:dyDescent="0.25">
      <c r="A129" s="40">
        <f t="shared" si="7"/>
        <v>28307</v>
      </c>
      <c r="B129" s="40">
        <f t="shared" si="4"/>
        <v>28337</v>
      </c>
      <c r="C129" s="48">
        <v>0.18</v>
      </c>
      <c r="D129" s="49">
        <v>0.18</v>
      </c>
      <c r="E129" s="49">
        <f t="shared" si="6"/>
        <v>1.3888430348409919E-2</v>
      </c>
    </row>
    <row r="130" spans="1:5" x14ac:dyDescent="0.25">
      <c r="A130" s="40">
        <f t="shared" si="7"/>
        <v>28338</v>
      </c>
      <c r="B130" s="40">
        <f t="shared" si="4"/>
        <v>28368</v>
      </c>
      <c r="C130" s="48">
        <v>0.18</v>
      </c>
      <c r="D130" s="49">
        <v>0.18</v>
      </c>
      <c r="E130" s="49">
        <f t="shared" si="6"/>
        <v>1.3888430348409919E-2</v>
      </c>
    </row>
    <row r="131" spans="1:5" x14ac:dyDescent="0.25">
      <c r="A131" s="40">
        <f t="shared" si="7"/>
        <v>28369</v>
      </c>
      <c r="B131" s="40">
        <f t="shared" ref="B131:B194" si="8">EOMONTH(A131,0)</f>
        <v>28398</v>
      </c>
      <c r="C131" s="48">
        <v>0.18</v>
      </c>
      <c r="D131" s="49">
        <v>0.18</v>
      </c>
      <c r="E131" s="49">
        <f t="shared" ref="E131:E194" si="9">((1+D131)^(1/12)-1)</f>
        <v>1.3888430348409919E-2</v>
      </c>
    </row>
    <row r="132" spans="1:5" x14ac:dyDescent="0.25">
      <c r="A132" s="40">
        <f t="shared" ref="A132:A195" si="10">1+B131</f>
        <v>28399</v>
      </c>
      <c r="B132" s="40">
        <f t="shared" si="8"/>
        <v>28429</v>
      </c>
      <c r="C132" s="48">
        <v>0.18</v>
      </c>
      <c r="D132" s="49">
        <v>0.18</v>
      </c>
      <c r="E132" s="49">
        <f t="shared" si="9"/>
        <v>1.3888430348409919E-2</v>
      </c>
    </row>
    <row r="133" spans="1:5" x14ac:dyDescent="0.25">
      <c r="A133" s="40">
        <f t="shared" si="10"/>
        <v>28430</v>
      </c>
      <c r="B133" s="40">
        <f t="shared" si="8"/>
        <v>28459</v>
      </c>
      <c r="C133" s="48">
        <v>0.18</v>
      </c>
      <c r="D133" s="49">
        <v>0.18</v>
      </c>
      <c r="E133" s="49">
        <f t="shared" si="9"/>
        <v>1.3888430348409919E-2</v>
      </c>
    </row>
    <row r="134" spans="1:5" x14ac:dyDescent="0.25">
      <c r="A134" s="40">
        <f t="shared" si="10"/>
        <v>28460</v>
      </c>
      <c r="B134" s="40">
        <f t="shared" si="8"/>
        <v>28490</v>
      </c>
      <c r="C134" s="48">
        <v>0.18</v>
      </c>
      <c r="D134" s="49">
        <v>0.18</v>
      </c>
      <c r="E134" s="49">
        <f t="shared" si="9"/>
        <v>1.3888430348409919E-2</v>
      </c>
    </row>
    <row r="135" spans="1:5" x14ac:dyDescent="0.25">
      <c r="A135" s="40">
        <f t="shared" si="10"/>
        <v>28491</v>
      </c>
      <c r="B135" s="40">
        <f t="shared" si="8"/>
        <v>28521</v>
      </c>
      <c r="C135" s="48">
        <v>0.18</v>
      </c>
      <c r="D135" s="49">
        <v>0.18</v>
      </c>
      <c r="E135" s="49">
        <f t="shared" si="9"/>
        <v>1.3888430348409919E-2</v>
      </c>
    </row>
    <row r="136" spans="1:5" x14ac:dyDescent="0.25">
      <c r="A136" s="40">
        <f t="shared" si="10"/>
        <v>28522</v>
      </c>
      <c r="B136" s="40">
        <f t="shared" si="8"/>
        <v>28549</v>
      </c>
      <c r="C136" s="48">
        <v>0.18</v>
      </c>
      <c r="D136" s="49">
        <v>0.18</v>
      </c>
      <c r="E136" s="49">
        <f t="shared" si="9"/>
        <v>1.3888430348409919E-2</v>
      </c>
    </row>
    <row r="137" spans="1:5" x14ac:dyDescent="0.25">
      <c r="A137" s="40">
        <f t="shared" si="10"/>
        <v>28550</v>
      </c>
      <c r="B137" s="40">
        <f t="shared" si="8"/>
        <v>28580</v>
      </c>
      <c r="C137" s="48">
        <v>0.18</v>
      </c>
      <c r="D137" s="49">
        <v>0.18</v>
      </c>
      <c r="E137" s="49">
        <f t="shared" si="9"/>
        <v>1.3888430348409919E-2</v>
      </c>
    </row>
    <row r="138" spans="1:5" x14ac:dyDescent="0.25">
      <c r="A138" s="40">
        <f t="shared" si="10"/>
        <v>28581</v>
      </c>
      <c r="B138" s="40">
        <f t="shared" si="8"/>
        <v>28610</v>
      </c>
      <c r="C138" s="48">
        <v>0.18</v>
      </c>
      <c r="D138" s="49">
        <v>0.18</v>
      </c>
      <c r="E138" s="49">
        <f t="shared" si="9"/>
        <v>1.3888430348409919E-2</v>
      </c>
    </row>
    <row r="139" spans="1:5" x14ac:dyDescent="0.25">
      <c r="A139" s="40">
        <f t="shared" si="10"/>
        <v>28611</v>
      </c>
      <c r="B139" s="40">
        <f t="shared" si="8"/>
        <v>28641</v>
      </c>
      <c r="C139" s="48">
        <v>0.18</v>
      </c>
      <c r="D139" s="49">
        <v>0.18</v>
      </c>
      <c r="E139" s="49">
        <f t="shared" si="9"/>
        <v>1.3888430348409919E-2</v>
      </c>
    </row>
    <row r="140" spans="1:5" x14ac:dyDescent="0.25">
      <c r="A140" s="40">
        <f t="shared" si="10"/>
        <v>28642</v>
      </c>
      <c r="B140" s="40">
        <f t="shared" si="8"/>
        <v>28671</v>
      </c>
      <c r="C140" s="48">
        <v>0.18</v>
      </c>
      <c r="D140" s="49">
        <v>0.18</v>
      </c>
      <c r="E140" s="49">
        <f t="shared" si="9"/>
        <v>1.3888430348409919E-2</v>
      </c>
    </row>
    <row r="141" spans="1:5" x14ac:dyDescent="0.25">
      <c r="A141" s="40">
        <f t="shared" si="10"/>
        <v>28672</v>
      </c>
      <c r="B141" s="40">
        <f t="shared" si="8"/>
        <v>28702</v>
      </c>
      <c r="C141" s="48">
        <v>0.18</v>
      </c>
      <c r="D141" s="49">
        <v>0.18</v>
      </c>
      <c r="E141" s="49">
        <f t="shared" si="9"/>
        <v>1.3888430348409919E-2</v>
      </c>
    </row>
    <row r="142" spans="1:5" x14ac:dyDescent="0.25">
      <c r="A142" s="40">
        <f t="shared" si="10"/>
        <v>28703</v>
      </c>
      <c r="B142" s="40">
        <f t="shared" si="8"/>
        <v>28733</v>
      </c>
      <c r="C142" s="48">
        <v>0.18</v>
      </c>
      <c r="D142" s="49">
        <v>0.18</v>
      </c>
      <c r="E142" s="49">
        <f t="shared" si="9"/>
        <v>1.3888430348409919E-2</v>
      </c>
    </row>
    <row r="143" spans="1:5" x14ac:dyDescent="0.25">
      <c r="A143" s="40">
        <f t="shared" si="10"/>
        <v>28734</v>
      </c>
      <c r="B143" s="40">
        <f t="shared" si="8"/>
        <v>28763</v>
      </c>
      <c r="C143" s="48">
        <v>0.18</v>
      </c>
      <c r="D143" s="49">
        <v>0.18</v>
      </c>
      <c r="E143" s="49">
        <f t="shared" si="9"/>
        <v>1.3888430348409919E-2</v>
      </c>
    </row>
    <row r="144" spans="1:5" x14ac:dyDescent="0.25">
      <c r="A144" s="40">
        <f t="shared" si="10"/>
        <v>28764</v>
      </c>
      <c r="B144" s="40">
        <f t="shared" si="8"/>
        <v>28794</v>
      </c>
      <c r="C144" s="48">
        <v>0.18</v>
      </c>
      <c r="D144" s="49">
        <v>0.18</v>
      </c>
      <c r="E144" s="49">
        <f t="shared" si="9"/>
        <v>1.3888430348409919E-2</v>
      </c>
    </row>
    <row r="145" spans="1:5" x14ac:dyDescent="0.25">
      <c r="A145" s="40">
        <f t="shared" si="10"/>
        <v>28795</v>
      </c>
      <c r="B145" s="40">
        <f t="shared" si="8"/>
        <v>28824</v>
      </c>
      <c r="C145" s="48">
        <v>0.18</v>
      </c>
      <c r="D145" s="49">
        <v>0.18</v>
      </c>
      <c r="E145" s="49">
        <f t="shared" si="9"/>
        <v>1.3888430348409919E-2</v>
      </c>
    </row>
    <row r="146" spans="1:5" x14ac:dyDescent="0.25">
      <c r="A146" s="40">
        <f t="shared" si="10"/>
        <v>28825</v>
      </c>
      <c r="B146" s="40">
        <f t="shared" si="8"/>
        <v>28855</v>
      </c>
      <c r="C146" s="48">
        <v>0.18</v>
      </c>
      <c r="D146" s="49">
        <v>0.18</v>
      </c>
      <c r="E146" s="49">
        <f t="shared" si="9"/>
        <v>1.3888430348409919E-2</v>
      </c>
    </row>
    <row r="147" spans="1:5" x14ac:dyDescent="0.25">
      <c r="A147" s="40">
        <f t="shared" si="10"/>
        <v>28856</v>
      </c>
      <c r="B147" s="40">
        <f t="shared" si="8"/>
        <v>28886</v>
      </c>
      <c r="C147" s="48">
        <v>0.18</v>
      </c>
      <c r="D147" s="49">
        <v>0.18</v>
      </c>
      <c r="E147" s="49">
        <f t="shared" si="9"/>
        <v>1.3888430348409919E-2</v>
      </c>
    </row>
    <row r="148" spans="1:5" x14ac:dyDescent="0.25">
      <c r="A148" s="40">
        <f t="shared" si="10"/>
        <v>28887</v>
      </c>
      <c r="B148" s="40">
        <f t="shared" si="8"/>
        <v>28914</v>
      </c>
      <c r="C148" s="48">
        <v>0.18</v>
      </c>
      <c r="D148" s="49">
        <v>0.18</v>
      </c>
      <c r="E148" s="49">
        <f t="shared" si="9"/>
        <v>1.3888430348409919E-2</v>
      </c>
    </row>
    <row r="149" spans="1:5" x14ac:dyDescent="0.25">
      <c r="A149" s="40">
        <f t="shared" si="10"/>
        <v>28915</v>
      </c>
      <c r="B149" s="40">
        <f t="shared" si="8"/>
        <v>28945</v>
      </c>
      <c r="C149" s="48">
        <v>0.18</v>
      </c>
      <c r="D149" s="49">
        <v>0.18</v>
      </c>
      <c r="E149" s="49">
        <f t="shared" si="9"/>
        <v>1.3888430348409919E-2</v>
      </c>
    </row>
    <row r="150" spans="1:5" x14ac:dyDescent="0.25">
      <c r="A150" s="40">
        <f t="shared" si="10"/>
        <v>28946</v>
      </c>
      <c r="B150" s="40">
        <f t="shared" si="8"/>
        <v>28975</v>
      </c>
      <c r="C150" s="48">
        <v>0.18</v>
      </c>
      <c r="D150" s="49">
        <v>0.18</v>
      </c>
      <c r="E150" s="49">
        <f t="shared" si="9"/>
        <v>1.3888430348409919E-2</v>
      </c>
    </row>
    <row r="151" spans="1:5" x14ac:dyDescent="0.25">
      <c r="A151" s="40">
        <f t="shared" si="10"/>
        <v>28976</v>
      </c>
      <c r="B151" s="40">
        <f t="shared" si="8"/>
        <v>29006</v>
      </c>
      <c r="C151" s="48">
        <v>0.18</v>
      </c>
      <c r="D151" s="49">
        <v>0.18</v>
      </c>
      <c r="E151" s="49">
        <f t="shared" si="9"/>
        <v>1.3888430348409919E-2</v>
      </c>
    </row>
    <row r="152" spans="1:5" x14ac:dyDescent="0.25">
      <c r="A152" s="40">
        <f t="shared" si="10"/>
        <v>29007</v>
      </c>
      <c r="B152" s="40">
        <f t="shared" si="8"/>
        <v>29036</v>
      </c>
      <c r="C152" s="48">
        <v>0.18</v>
      </c>
      <c r="D152" s="49">
        <v>0.18</v>
      </c>
      <c r="E152" s="49">
        <f t="shared" si="9"/>
        <v>1.3888430348409919E-2</v>
      </c>
    </row>
    <row r="153" spans="1:5" x14ac:dyDescent="0.25">
      <c r="A153" s="40">
        <f t="shared" si="10"/>
        <v>29037</v>
      </c>
      <c r="B153" s="40">
        <f t="shared" si="8"/>
        <v>29067</v>
      </c>
      <c r="C153" s="48">
        <v>0.18</v>
      </c>
      <c r="D153" s="49">
        <v>0.18</v>
      </c>
      <c r="E153" s="49">
        <f t="shared" si="9"/>
        <v>1.3888430348409919E-2</v>
      </c>
    </row>
    <row r="154" spans="1:5" x14ac:dyDescent="0.25">
      <c r="A154" s="40">
        <f t="shared" si="10"/>
        <v>29068</v>
      </c>
      <c r="B154" s="40">
        <f t="shared" si="8"/>
        <v>29098</v>
      </c>
      <c r="C154" s="48">
        <v>0.18</v>
      </c>
      <c r="D154" s="49">
        <v>0.18</v>
      </c>
      <c r="E154" s="49">
        <f t="shared" si="9"/>
        <v>1.3888430348409919E-2</v>
      </c>
    </row>
    <row r="155" spans="1:5" x14ac:dyDescent="0.25">
      <c r="A155" s="40">
        <f t="shared" si="10"/>
        <v>29099</v>
      </c>
      <c r="B155" s="40">
        <f t="shared" si="8"/>
        <v>29128</v>
      </c>
      <c r="C155" s="48">
        <v>0.18</v>
      </c>
      <c r="D155" s="49">
        <v>0.18</v>
      </c>
      <c r="E155" s="49">
        <f t="shared" si="9"/>
        <v>1.3888430348409919E-2</v>
      </c>
    </row>
    <row r="156" spans="1:5" x14ac:dyDescent="0.25">
      <c r="A156" s="40">
        <f t="shared" si="10"/>
        <v>29129</v>
      </c>
      <c r="B156" s="40">
        <f t="shared" si="8"/>
        <v>29159</v>
      </c>
      <c r="C156" s="48">
        <v>0.18</v>
      </c>
      <c r="D156" s="49">
        <v>0.18</v>
      </c>
      <c r="E156" s="49">
        <f t="shared" si="9"/>
        <v>1.3888430348409919E-2</v>
      </c>
    </row>
    <row r="157" spans="1:5" x14ac:dyDescent="0.25">
      <c r="A157" s="40">
        <f t="shared" si="10"/>
        <v>29160</v>
      </c>
      <c r="B157" s="40">
        <f t="shared" si="8"/>
        <v>29189</v>
      </c>
      <c r="C157" s="48">
        <v>0.18</v>
      </c>
      <c r="D157" s="49">
        <v>0.18</v>
      </c>
      <c r="E157" s="49">
        <f t="shared" si="9"/>
        <v>1.3888430348409919E-2</v>
      </c>
    </row>
    <row r="158" spans="1:5" x14ac:dyDescent="0.25">
      <c r="A158" s="40">
        <f t="shared" si="10"/>
        <v>29190</v>
      </c>
      <c r="B158" s="40">
        <f t="shared" si="8"/>
        <v>29220</v>
      </c>
      <c r="C158" s="48">
        <v>0.18</v>
      </c>
      <c r="D158" s="49">
        <v>0.18</v>
      </c>
      <c r="E158" s="49">
        <f t="shared" si="9"/>
        <v>1.3888430348409919E-2</v>
      </c>
    </row>
    <row r="159" spans="1:5" x14ac:dyDescent="0.25">
      <c r="A159" s="40">
        <f t="shared" si="10"/>
        <v>29221</v>
      </c>
      <c r="B159" s="40">
        <f t="shared" si="8"/>
        <v>29251</v>
      </c>
      <c r="C159" s="48">
        <v>0.18</v>
      </c>
      <c r="D159" s="49">
        <v>0.18</v>
      </c>
      <c r="E159" s="49">
        <f t="shared" si="9"/>
        <v>1.3888430348409919E-2</v>
      </c>
    </row>
    <row r="160" spans="1:5" x14ac:dyDescent="0.25">
      <c r="A160" s="40">
        <f t="shared" si="10"/>
        <v>29252</v>
      </c>
      <c r="B160" s="40">
        <f t="shared" si="8"/>
        <v>29280</v>
      </c>
      <c r="C160" s="48">
        <v>0.18</v>
      </c>
      <c r="D160" s="49">
        <v>0.18</v>
      </c>
      <c r="E160" s="49">
        <f t="shared" si="9"/>
        <v>1.3888430348409919E-2</v>
      </c>
    </row>
    <row r="161" spans="1:5" x14ac:dyDescent="0.25">
      <c r="A161" s="40">
        <f t="shared" si="10"/>
        <v>29281</v>
      </c>
      <c r="B161" s="40">
        <f t="shared" si="8"/>
        <v>29311</v>
      </c>
      <c r="C161" s="48">
        <v>0.18</v>
      </c>
      <c r="D161" s="49">
        <v>0.18</v>
      </c>
      <c r="E161" s="49">
        <f t="shared" si="9"/>
        <v>1.3888430348409919E-2</v>
      </c>
    </row>
    <row r="162" spans="1:5" x14ac:dyDescent="0.25">
      <c r="A162" s="40">
        <f t="shared" si="10"/>
        <v>29312</v>
      </c>
      <c r="B162" s="40">
        <f t="shared" si="8"/>
        <v>29341</v>
      </c>
      <c r="C162" s="48">
        <v>0.18</v>
      </c>
      <c r="D162" s="49">
        <v>0.18</v>
      </c>
      <c r="E162" s="49">
        <f t="shared" si="9"/>
        <v>1.3888430348409919E-2</v>
      </c>
    </row>
    <row r="163" spans="1:5" x14ac:dyDescent="0.25">
      <c r="A163" s="40">
        <f t="shared" si="10"/>
        <v>29342</v>
      </c>
      <c r="B163" s="40">
        <f t="shared" si="8"/>
        <v>29372</v>
      </c>
      <c r="C163" s="48">
        <v>0.18</v>
      </c>
      <c r="D163" s="49">
        <v>0.18</v>
      </c>
      <c r="E163" s="49">
        <f t="shared" si="9"/>
        <v>1.3888430348409919E-2</v>
      </c>
    </row>
    <row r="164" spans="1:5" x14ac:dyDescent="0.25">
      <c r="A164" s="40">
        <f t="shared" si="10"/>
        <v>29373</v>
      </c>
      <c r="B164" s="40">
        <f t="shared" si="8"/>
        <v>29402</v>
      </c>
      <c r="C164" s="48">
        <v>0.18</v>
      </c>
      <c r="D164" s="49">
        <v>0.18</v>
      </c>
      <c r="E164" s="49">
        <f t="shared" si="9"/>
        <v>1.3888430348409919E-2</v>
      </c>
    </row>
    <row r="165" spans="1:5" x14ac:dyDescent="0.25">
      <c r="A165" s="40">
        <f t="shared" si="10"/>
        <v>29403</v>
      </c>
      <c r="B165" s="40">
        <f t="shared" si="8"/>
        <v>29433</v>
      </c>
      <c r="C165" s="48">
        <v>0.18</v>
      </c>
      <c r="D165" s="49">
        <v>0.18</v>
      </c>
      <c r="E165" s="49">
        <f t="shared" si="9"/>
        <v>1.3888430348409919E-2</v>
      </c>
    </row>
    <row r="166" spans="1:5" x14ac:dyDescent="0.25">
      <c r="A166" s="40">
        <f t="shared" si="10"/>
        <v>29434</v>
      </c>
      <c r="B166" s="40">
        <f t="shared" si="8"/>
        <v>29464</v>
      </c>
      <c r="C166" s="48">
        <v>0.18</v>
      </c>
      <c r="D166" s="49">
        <v>0.18</v>
      </c>
      <c r="E166" s="49">
        <f t="shared" si="9"/>
        <v>1.3888430348409919E-2</v>
      </c>
    </row>
    <row r="167" spans="1:5" x14ac:dyDescent="0.25">
      <c r="A167" s="40">
        <f t="shared" si="10"/>
        <v>29465</v>
      </c>
      <c r="B167" s="40">
        <f t="shared" si="8"/>
        <v>29494</v>
      </c>
      <c r="C167" s="48">
        <v>0.18</v>
      </c>
      <c r="D167" s="49">
        <v>0.18</v>
      </c>
      <c r="E167" s="49">
        <f t="shared" si="9"/>
        <v>1.3888430348409919E-2</v>
      </c>
    </row>
    <row r="168" spans="1:5" x14ac:dyDescent="0.25">
      <c r="A168" s="40">
        <f t="shared" si="10"/>
        <v>29495</v>
      </c>
      <c r="B168" s="40">
        <f t="shared" si="8"/>
        <v>29525</v>
      </c>
      <c r="C168" s="48">
        <v>0.18</v>
      </c>
      <c r="D168" s="49">
        <v>0.18</v>
      </c>
      <c r="E168" s="49">
        <f t="shared" si="9"/>
        <v>1.3888430348409919E-2</v>
      </c>
    </row>
    <row r="169" spans="1:5" x14ac:dyDescent="0.25">
      <c r="A169" s="40">
        <f t="shared" si="10"/>
        <v>29526</v>
      </c>
      <c r="B169" s="40">
        <f t="shared" si="8"/>
        <v>29555</v>
      </c>
      <c r="C169" s="48">
        <v>0.18</v>
      </c>
      <c r="D169" s="49">
        <v>0.18</v>
      </c>
      <c r="E169" s="49">
        <f t="shared" si="9"/>
        <v>1.3888430348409919E-2</v>
      </c>
    </row>
    <row r="170" spans="1:5" x14ac:dyDescent="0.25">
      <c r="A170" s="40">
        <f t="shared" si="10"/>
        <v>29556</v>
      </c>
      <c r="B170" s="40">
        <f t="shared" si="8"/>
        <v>29586</v>
      </c>
      <c r="C170" s="48">
        <v>0.18</v>
      </c>
      <c r="D170" s="49">
        <v>0.18</v>
      </c>
      <c r="E170" s="49">
        <f t="shared" si="9"/>
        <v>1.3888430348409919E-2</v>
      </c>
    </row>
    <row r="171" spans="1:5" x14ac:dyDescent="0.25">
      <c r="A171" s="40">
        <f t="shared" si="10"/>
        <v>29587</v>
      </c>
      <c r="B171" s="40">
        <f t="shared" si="8"/>
        <v>29617</v>
      </c>
      <c r="C171" s="48">
        <v>0.18</v>
      </c>
      <c r="D171" s="49">
        <v>0.18</v>
      </c>
      <c r="E171" s="49">
        <f t="shared" si="9"/>
        <v>1.3888430348409919E-2</v>
      </c>
    </row>
    <row r="172" spans="1:5" x14ac:dyDescent="0.25">
      <c r="A172" s="40">
        <f t="shared" si="10"/>
        <v>29618</v>
      </c>
      <c r="B172" s="40">
        <f t="shared" si="8"/>
        <v>29645</v>
      </c>
      <c r="C172" s="48">
        <v>0.32</v>
      </c>
      <c r="D172" s="49">
        <f t="shared" ref="D172:D235" si="11">+C172*1.5</f>
        <v>0.48</v>
      </c>
      <c r="E172" s="49">
        <f t="shared" si="9"/>
        <v>3.3209703593181095E-2</v>
      </c>
    </row>
    <row r="173" spans="1:5" x14ac:dyDescent="0.25">
      <c r="A173" s="40">
        <f t="shared" si="10"/>
        <v>29646</v>
      </c>
      <c r="B173" s="40">
        <f t="shared" si="8"/>
        <v>29676</v>
      </c>
      <c r="C173" s="48">
        <v>0.32</v>
      </c>
      <c r="D173" s="49">
        <f t="shared" si="11"/>
        <v>0.48</v>
      </c>
      <c r="E173" s="49">
        <f t="shared" si="9"/>
        <v>3.3209703593181095E-2</v>
      </c>
    </row>
    <row r="174" spans="1:5" x14ac:dyDescent="0.25">
      <c r="A174" s="40">
        <f t="shared" si="10"/>
        <v>29677</v>
      </c>
      <c r="B174" s="40">
        <f t="shared" si="8"/>
        <v>29706</v>
      </c>
      <c r="C174" s="48">
        <v>0.32</v>
      </c>
      <c r="D174" s="49">
        <f t="shared" si="11"/>
        <v>0.48</v>
      </c>
      <c r="E174" s="49">
        <f t="shared" si="9"/>
        <v>3.3209703593181095E-2</v>
      </c>
    </row>
    <row r="175" spans="1:5" x14ac:dyDescent="0.25">
      <c r="A175" s="40">
        <f t="shared" si="10"/>
        <v>29707</v>
      </c>
      <c r="B175" s="40">
        <f t="shared" si="8"/>
        <v>29737</v>
      </c>
      <c r="C175" s="48">
        <v>0.32</v>
      </c>
      <c r="D175" s="49">
        <f t="shared" si="11"/>
        <v>0.48</v>
      </c>
      <c r="E175" s="49">
        <f t="shared" si="9"/>
        <v>3.3209703593181095E-2</v>
      </c>
    </row>
    <row r="176" spans="1:5" x14ac:dyDescent="0.25">
      <c r="A176" s="40">
        <f t="shared" si="10"/>
        <v>29738</v>
      </c>
      <c r="B176" s="40">
        <f t="shared" si="8"/>
        <v>29767</v>
      </c>
      <c r="C176" s="48">
        <v>0.32</v>
      </c>
      <c r="D176" s="49">
        <f t="shared" si="11"/>
        <v>0.48</v>
      </c>
      <c r="E176" s="49">
        <f t="shared" si="9"/>
        <v>3.3209703593181095E-2</v>
      </c>
    </row>
    <row r="177" spans="1:5" x14ac:dyDescent="0.25">
      <c r="A177" s="40">
        <f t="shared" si="10"/>
        <v>29768</v>
      </c>
      <c r="B177" s="40">
        <f t="shared" si="8"/>
        <v>29798</v>
      </c>
      <c r="C177" s="48">
        <v>0.32</v>
      </c>
      <c r="D177" s="49">
        <f t="shared" si="11"/>
        <v>0.48</v>
      </c>
      <c r="E177" s="49">
        <f t="shared" si="9"/>
        <v>3.3209703593181095E-2</v>
      </c>
    </row>
    <row r="178" spans="1:5" x14ac:dyDescent="0.25">
      <c r="A178" s="40">
        <f t="shared" si="10"/>
        <v>29799</v>
      </c>
      <c r="B178" s="40">
        <f t="shared" si="8"/>
        <v>29829</v>
      </c>
      <c r="C178" s="48">
        <v>0.32</v>
      </c>
      <c r="D178" s="49">
        <f t="shared" si="11"/>
        <v>0.48</v>
      </c>
      <c r="E178" s="49">
        <f t="shared" si="9"/>
        <v>3.3209703593181095E-2</v>
      </c>
    </row>
    <row r="179" spans="1:5" x14ac:dyDescent="0.25">
      <c r="A179" s="40">
        <f t="shared" si="10"/>
        <v>29830</v>
      </c>
      <c r="B179" s="40">
        <f t="shared" si="8"/>
        <v>29859</v>
      </c>
      <c r="C179" s="48">
        <v>0.32</v>
      </c>
      <c r="D179" s="49">
        <f t="shared" si="11"/>
        <v>0.48</v>
      </c>
      <c r="E179" s="49">
        <f t="shared" si="9"/>
        <v>3.3209703593181095E-2</v>
      </c>
    </row>
    <row r="180" spans="1:5" x14ac:dyDescent="0.25">
      <c r="A180" s="40">
        <f t="shared" si="10"/>
        <v>29860</v>
      </c>
      <c r="B180" s="40">
        <f t="shared" si="8"/>
        <v>29890</v>
      </c>
      <c r="C180" s="48">
        <v>0.32</v>
      </c>
      <c r="D180" s="49">
        <f t="shared" si="11"/>
        <v>0.48</v>
      </c>
      <c r="E180" s="49">
        <f t="shared" si="9"/>
        <v>3.3209703593181095E-2</v>
      </c>
    </row>
    <row r="181" spans="1:5" x14ac:dyDescent="0.25">
      <c r="A181" s="40">
        <f t="shared" si="10"/>
        <v>29891</v>
      </c>
      <c r="B181" s="40">
        <f t="shared" si="8"/>
        <v>29920</v>
      </c>
      <c r="C181" s="48">
        <v>0.32</v>
      </c>
      <c r="D181" s="49">
        <f t="shared" si="11"/>
        <v>0.48</v>
      </c>
      <c r="E181" s="49">
        <f t="shared" si="9"/>
        <v>3.3209703593181095E-2</v>
      </c>
    </row>
    <row r="182" spans="1:5" x14ac:dyDescent="0.25">
      <c r="A182" s="40">
        <f t="shared" si="10"/>
        <v>29921</v>
      </c>
      <c r="B182" s="40">
        <f t="shared" si="8"/>
        <v>29951</v>
      </c>
      <c r="C182" s="48">
        <v>0.32</v>
      </c>
      <c r="D182" s="49">
        <f t="shared" si="11"/>
        <v>0.48</v>
      </c>
      <c r="E182" s="49">
        <f t="shared" si="9"/>
        <v>3.3209703593181095E-2</v>
      </c>
    </row>
    <row r="183" spans="1:5" x14ac:dyDescent="0.25">
      <c r="A183" s="40">
        <f t="shared" si="10"/>
        <v>29952</v>
      </c>
      <c r="B183" s="40">
        <f t="shared" si="8"/>
        <v>29982</v>
      </c>
      <c r="C183" s="48">
        <v>0.32</v>
      </c>
      <c r="D183" s="49">
        <f t="shared" si="11"/>
        <v>0.48</v>
      </c>
      <c r="E183" s="49">
        <f t="shared" si="9"/>
        <v>3.3209703593181095E-2</v>
      </c>
    </row>
    <row r="184" spans="1:5" x14ac:dyDescent="0.25">
      <c r="A184" s="40">
        <f t="shared" si="10"/>
        <v>29983</v>
      </c>
      <c r="B184" s="40">
        <f t="shared" si="8"/>
        <v>30010</v>
      </c>
      <c r="C184" s="48">
        <v>0.32</v>
      </c>
      <c r="D184" s="49">
        <f t="shared" si="11"/>
        <v>0.48</v>
      </c>
      <c r="E184" s="49">
        <f t="shared" si="9"/>
        <v>3.3209703593181095E-2</v>
      </c>
    </row>
    <row r="185" spans="1:5" x14ac:dyDescent="0.25">
      <c r="A185" s="40">
        <f t="shared" si="10"/>
        <v>30011</v>
      </c>
      <c r="B185" s="40">
        <f t="shared" si="8"/>
        <v>30041</v>
      </c>
      <c r="C185" s="48">
        <v>0.32</v>
      </c>
      <c r="D185" s="49">
        <f t="shared" si="11"/>
        <v>0.48</v>
      </c>
      <c r="E185" s="49">
        <f t="shared" si="9"/>
        <v>3.3209703593181095E-2</v>
      </c>
    </row>
    <row r="186" spans="1:5" x14ac:dyDescent="0.25">
      <c r="A186" s="40">
        <f t="shared" si="10"/>
        <v>30042</v>
      </c>
      <c r="B186" s="40">
        <f t="shared" si="8"/>
        <v>30071</v>
      </c>
      <c r="C186" s="48">
        <v>0.32</v>
      </c>
      <c r="D186" s="49">
        <f t="shared" si="11"/>
        <v>0.48</v>
      </c>
      <c r="E186" s="49">
        <f t="shared" si="9"/>
        <v>3.3209703593181095E-2</v>
      </c>
    </row>
    <row r="187" spans="1:5" x14ac:dyDescent="0.25">
      <c r="A187" s="40">
        <f t="shared" si="10"/>
        <v>30072</v>
      </c>
      <c r="B187" s="40">
        <f t="shared" si="8"/>
        <v>30102</v>
      </c>
      <c r="C187" s="48">
        <v>0.32</v>
      </c>
      <c r="D187" s="49">
        <f t="shared" si="11"/>
        <v>0.48</v>
      </c>
      <c r="E187" s="49">
        <f t="shared" si="9"/>
        <v>3.3209703593181095E-2</v>
      </c>
    </row>
    <row r="188" spans="1:5" x14ac:dyDescent="0.25">
      <c r="A188" s="40">
        <f t="shared" si="10"/>
        <v>30103</v>
      </c>
      <c r="B188" s="40">
        <f t="shared" si="8"/>
        <v>30132</v>
      </c>
      <c r="C188" s="48">
        <v>0.32</v>
      </c>
      <c r="D188" s="49">
        <f t="shared" si="11"/>
        <v>0.48</v>
      </c>
      <c r="E188" s="49">
        <f t="shared" si="9"/>
        <v>3.3209703593181095E-2</v>
      </c>
    </row>
    <row r="189" spans="1:5" x14ac:dyDescent="0.25">
      <c r="A189" s="40">
        <f t="shared" si="10"/>
        <v>30133</v>
      </c>
      <c r="B189" s="40">
        <f t="shared" si="8"/>
        <v>30163</v>
      </c>
      <c r="C189" s="48">
        <v>0.32</v>
      </c>
      <c r="D189" s="49">
        <f t="shared" si="11"/>
        <v>0.48</v>
      </c>
      <c r="E189" s="49">
        <f t="shared" si="9"/>
        <v>3.3209703593181095E-2</v>
      </c>
    </row>
    <row r="190" spans="1:5" x14ac:dyDescent="0.25">
      <c r="A190" s="40">
        <f t="shared" si="10"/>
        <v>30164</v>
      </c>
      <c r="B190" s="40">
        <f t="shared" si="8"/>
        <v>30194</v>
      </c>
      <c r="C190" s="48">
        <v>0.32</v>
      </c>
      <c r="D190" s="49">
        <f t="shared" si="11"/>
        <v>0.48</v>
      </c>
      <c r="E190" s="49">
        <f t="shared" si="9"/>
        <v>3.3209703593181095E-2</v>
      </c>
    </row>
    <row r="191" spans="1:5" x14ac:dyDescent="0.25">
      <c r="A191" s="40">
        <f t="shared" si="10"/>
        <v>30195</v>
      </c>
      <c r="B191" s="40">
        <f t="shared" si="8"/>
        <v>30224</v>
      </c>
      <c r="C191" s="48">
        <v>0.32</v>
      </c>
      <c r="D191" s="49">
        <f t="shared" si="11"/>
        <v>0.48</v>
      </c>
      <c r="E191" s="49">
        <f t="shared" si="9"/>
        <v>3.3209703593181095E-2</v>
      </c>
    </row>
    <row r="192" spans="1:5" x14ac:dyDescent="0.25">
      <c r="A192" s="40">
        <f t="shared" si="10"/>
        <v>30225</v>
      </c>
      <c r="B192" s="40">
        <f t="shared" si="8"/>
        <v>30255</v>
      </c>
      <c r="C192" s="48">
        <v>0.32</v>
      </c>
      <c r="D192" s="49">
        <f t="shared" si="11"/>
        <v>0.48</v>
      </c>
      <c r="E192" s="49">
        <f t="shared" si="9"/>
        <v>3.3209703593181095E-2</v>
      </c>
    </row>
    <row r="193" spans="1:5" x14ac:dyDescent="0.25">
      <c r="A193" s="40">
        <f t="shared" si="10"/>
        <v>30256</v>
      </c>
      <c r="B193" s="40">
        <f t="shared" si="8"/>
        <v>30285</v>
      </c>
      <c r="C193" s="48">
        <v>0.32</v>
      </c>
      <c r="D193" s="49">
        <f t="shared" si="11"/>
        <v>0.48</v>
      </c>
      <c r="E193" s="49">
        <f t="shared" si="9"/>
        <v>3.3209703593181095E-2</v>
      </c>
    </row>
    <row r="194" spans="1:5" x14ac:dyDescent="0.25">
      <c r="A194" s="40">
        <f t="shared" si="10"/>
        <v>30286</v>
      </c>
      <c r="B194" s="40">
        <f t="shared" si="8"/>
        <v>30316</v>
      </c>
      <c r="C194" s="48">
        <v>0.32</v>
      </c>
      <c r="D194" s="49">
        <f t="shared" si="11"/>
        <v>0.48</v>
      </c>
      <c r="E194" s="49">
        <f t="shared" si="9"/>
        <v>3.3209703593181095E-2</v>
      </c>
    </row>
    <row r="195" spans="1:5" x14ac:dyDescent="0.25">
      <c r="A195" s="40">
        <f t="shared" si="10"/>
        <v>30317</v>
      </c>
      <c r="B195" s="40">
        <f t="shared" ref="B195:B258" si="12">EOMONTH(A195,0)</f>
        <v>30347</v>
      </c>
      <c r="C195" s="48">
        <v>0.32</v>
      </c>
      <c r="D195" s="49">
        <f t="shared" si="11"/>
        <v>0.48</v>
      </c>
      <c r="E195" s="49">
        <f t="shared" ref="E195:E258" si="13">((1+D195)^(1/12)-1)</f>
        <v>3.3209703593181095E-2</v>
      </c>
    </row>
    <row r="196" spans="1:5" x14ac:dyDescent="0.25">
      <c r="A196" s="40">
        <f t="shared" ref="A196:A259" si="14">1+B195</f>
        <v>30348</v>
      </c>
      <c r="B196" s="40">
        <f t="shared" si="12"/>
        <v>30375</v>
      </c>
      <c r="C196" s="48">
        <v>0.32</v>
      </c>
      <c r="D196" s="49">
        <f t="shared" si="11"/>
        <v>0.48</v>
      </c>
      <c r="E196" s="49">
        <f t="shared" si="13"/>
        <v>3.3209703593181095E-2</v>
      </c>
    </row>
    <row r="197" spans="1:5" x14ac:dyDescent="0.25">
      <c r="A197" s="40">
        <f t="shared" si="14"/>
        <v>30376</v>
      </c>
      <c r="B197" s="40">
        <f t="shared" si="12"/>
        <v>30406</v>
      </c>
      <c r="C197" s="48">
        <v>0.32</v>
      </c>
      <c r="D197" s="49">
        <f t="shared" si="11"/>
        <v>0.48</v>
      </c>
      <c r="E197" s="49">
        <f t="shared" si="13"/>
        <v>3.3209703593181095E-2</v>
      </c>
    </row>
    <row r="198" spans="1:5" x14ac:dyDescent="0.25">
      <c r="A198" s="40">
        <f t="shared" si="14"/>
        <v>30407</v>
      </c>
      <c r="B198" s="40">
        <f t="shared" si="12"/>
        <v>30436</v>
      </c>
      <c r="C198" s="48">
        <v>0.32</v>
      </c>
      <c r="D198" s="49">
        <f t="shared" si="11"/>
        <v>0.48</v>
      </c>
      <c r="E198" s="49">
        <f t="shared" si="13"/>
        <v>3.3209703593181095E-2</v>
      </c>
    </row>
    <row r="199" spans="1:5" x14ac:dyDescent="0.25">
      <c r="A199" s="40">
        <f t="shared" si="14"/>
        <v>30437</v>
      </c>
      <c r="B199" s="40">
        <f t="shared" si="12"/>
        <v>30467</v>
      </c>
      <c r="C199" s="48">
        <v>0.32</v>
      </c>
      <c r="D199" s="49">
        <f t="shared" si="11"/>
        <v>0.48</v>
      </c>
      <c r="E199" s="49">
        <f t="shared" si="13"/>
        <v>3.3209703593181095E-2</v>
      </c>
    </row>
    <row r="200" spans="1:5" x14ac:dyDescent="0.25">
      <c r="A200" s="40">
        <f t="shared" si="14"/>
        <v>30468</v>
      </c>
      <c r="B200" s="40">
        <f t="shared" si="12"/>
        <v>30497</v>
      </c>
      <c r="C200" s="48">
        <v>0.32</v>
      </c>
      <c r="D200" s="49">
        <f t="shared" si="11"/>
        <v>0.48</v>
      </c>
      <c r="E200" s="49">
        <f t="shared" si="13"/>
        <v>3.3209703593181095E-2</v>
      </c>
    </row>
    <row r="201" spans="1:5" x14ac:dyDescent="0.25">
      <c r="A201" s="40">
        <f t="shared" si="14"/>
        <v>30498</v>
      </c>
      <c r="B201" s="40">
        <f t="shared" si="12"/>
        <v>30528</v>
      </c>
      <c r="C201" s="48">
        <v>0.32</v>
      </c>
      <c r="D201" s="49">
        <f t="shared" si="11"/>
        <v>0.48</v>
      </c>
      <c r="E201" s="49">
        <f t="shared" si="13"/>
        <v>3.3209703593181095E-2</v>
      </c>
    </row>
    <row r="202" spans="1:5" x14ac:dyDescent="0.25">
      <c r="A202" s="40">
        <f t="shared" si="14"/>
        <v>30529</v>
      </c>
      <c r="B202" s="40">
        <f t="shared" si="12"/>
        <v>30559</v>
      </c>
      <c r="C202" s="48">
        <v>0.32</v>
      </c>
      <c r="D202" s="49">
        <f t="shared" si="11"/>
        <v>0.48</v>
      </c>
      <c r="E202" s="49">
        <f t="shared" si="13"/>
        <v>3.3209703593181095E-2</v>
      </c>
    </row>
    <row r="203" spans="1:5" x14ac:dyDescent="0.25">
      <c r="A203" s="40">
        <f t="shared" si="14"/>
        <v>30560</v>
      </c>
      <c r="B203" s="40">
        <f t="shared" si="12"/>
        <v>30589</v>
      </c>
      <c r="C203" s="48">
        <v>0.32</v>
      </c>
      <c r="D203" s="49">
        <f t="shared" si="11"/>
        <v>0.48</v>
      </c>
      <c r="E203" s="49">
        <f t="shared" si="13"/>
        <v>3.3209703593181095E-2</v>
      </c>
    </row>
    <row r="204" spans="1:5" x14ac:dyDescent="0.25">
      <c r="A204" s="40">
        <f t="shared" si="14"/>
        <v>30590</v>
      </c>
      <c r="B204" s="40">
        <f t="shared" si="12"/>
        <v>30620</v>
      </c>
      <c r="C204" s="48">
        <v>0.32</v>
      </c>
      <c r="D204" s="49">
        <f t="shared" si="11"/>
        <v>0.48</v>
      </c>
      <c r="E204" s="49">
        <f t="shared" si="13"/>
        <v>3.3209703593181095E-2</v>
      </c>
    </row>
    <row r="205" spans="1:5" x14ac:dyDescent="0.25">
      <c r="A205" s="40">
        <f t="shared" si="14"/>
        <v>30621</v>
      </c>
      <c r="B205" s="40">
        <f t="shared" si="12"/>
        <v>30650</v>
      </c>
      <c r="C205" s="48">
        <v>0.32</v>
      </c>
      <c r="D205" s="49">
        <f t="shared" si="11"/>
        <v>0.48</v>
      </c>
      <c r="E205" s="49">
        <f t="shared" si="13"/>
        <v>3.3209703593181095E-2</v>
      </c>
    </row>
    <row r="206" spans="1:5" x14ac:dyDescent="0.25">
      <c r="A206" s="40">
        <f t="shared" si="14"/>
        <v>30651</v>
      </c>
      <c r="B206" s="40">
        <f t="shared" si="12"/>
        <v>30681</v>
      </c>
      <c r="C206" s="48">
        <v>0.32</v>
      </c>
      <c r="D206" s="49">
        <f t="shared" si="11"/>
        <v>0.48</v>
      </c>
      <c r="E206" s="49">
        <f t="shared" si="13"/>
        <v>3.3209703593181095E-2</v>
      </c>
    </row>
    <row r="207" spans="1:5" x14ac:dyDescent="0.25">
      <c r="A207" s="40">
        <f t="shared" si="14"/>
        <v>30682</v>
      </c>
      <c r="B207" s="40">
        <f t="shared" si="12"/>
        <v>30712</v>
      </c>
      <c r="C207" s="48">
        <v>0.32</v>
      </c>
      <c r="D207" s="49">
        <f t="shared" si="11"/>
        <v>0.48</v>
      </c>
      <c r="E207" s="49">
        <f t="shared" si="13"/>
        <v>3.3209703593181095E-2</v>
      </c>
    </row>
    <row r="208" spans="1:5" x14ac:dyDescent="0.25">
      <c r="A208" s="40">
        <f t="shared" si="14"/>
        <v>30713</v>
      </c>
      <c r="B208" s="40">
        <f t="shared" si="12"/>
        <v>30741</v>
      </c>
      <c r="C208" s="48">
        <v>0.32</v>
      </c>
      <c r="D208" s="49">
        <f t="shared" si="11"/>
        <v>0.48</v>
      </c>
      <c r="E208" s="49">
        <f t="shared" si="13"/>
        <v>3.3209703593181095E-2</v>
      </c>
    </row>
    <row r="209" spans="1:5" x14ac:dyDescent="0.25">
      <c r="A209" s="40">
        <f t="shared" si="14"/>
        <v>30742</v>
      </c>
      <c r="B209" s="40">
        <f t="shared" si="12"/>
        <v>30772</v>
      </c>
      <c r="C209" s="48">
        <v>0.32</v>
      </c>
      <c r="D209" s="49">
        <f t="shared" si="11"/>
        <v>0.48</v>
      </c>
      <c r="E209" s="49">
        <f t="shared" si="13"/>
        <v>3.3209703593181095E-2</v>
      </c>
    </row>
    <row r="210" spans="1:5" x14ac:dyDescent="0.25">
      <c r="A210" s="40">
        <f t="shared" si="14"/>
        <v>30773</v>
      </c>
      <c r="B210" s="40">
        <f t="shared" si="12"/>
        <v>30802</v>
      </c>
      <c r="C210" s="48">
        <v>0.32</v>
      </c>
      <c r="D210" s="49">
        <f t="shared" si="11"/>
        <v>0.48</v>
      </c>
      <c r="E210" s="49">
        <f t="shared" si="13"/>
        <v>3.3209703593181095E-2</v>
      </c>
    </row>
    <row r="211" spans="1:5" x14ac:dyDescent="0.25">
      <c r="A211" s="40">
        <f t="shared" si="14"/>
        <v>30803</v>
      </c>
      <c r="B211" s="40">
        <f t="shared" si="12"/>
        <v>30833</v>
      </c>
      <c r="C211" s="48">
        <v>0.32</v>
      </c>
      <c r="D211" s="49">
        <f t="shared" si="11"/>
        <v>0.48</v>
      </c>
      <c r="E211" s="49">
        <f t="shared" si="13"/>
        <v>3.3209703593181095E-2</v>
      </c>
    </row>
    <row r="212" spans="1:5" x14ac:dyDescent="0.25">
      <c r="A212" s="40">
        <f t="shared" si="14"/>
        <v>30834</v>
      </c>
      <c r="B212" s="40">
        <f t="shared" si="12"/>
        <v>30863</v>
      </c>
      <c r="C212" s="48">
        <v>0.32</v>
      </c>
      <c r="D212" s="49">
        <f t="shared" si="11"/>
        <v>0.48</v>
      </c>
      <c r="E212" s="49">
        <f t="shared" si="13"/>
        <v>3.3209703593181095E-2</v>
      </c>
    </row>
    <row r="213" spans="1:5" x14ac:dyDescent="0.25">
      <c r="A213" s="40">
        <f t="shared" si="14"/>
        <v>30864</v>
      </c>
      <c r="B213" s="40">
        <f t="shared" si="12"/>
        <v>30894</v>
      </c>
      <c r="C213" s="48">
        <v>0.32</v>
      </c>
      <c r="D213" s="49">
        <f t="shared" si="11"/>
        <v>0.48</v>
      </c>
      <c r="E213" s="49">
        <f t="shared" si="13"/>
        <v>3.3209703593181095E-2</v>
      </c>
    </row>
    <row r="214" spans="1:5" x14ac:dyDescent="0.25">
      <c r="A214" s="40">
        <f t="shared" si="14"/>
        <v>30895</v>
      </c>
      <c r="B214" s="40">
        <f t="shared" si="12"/>
        <v>30925</v>
      </c>
      <c r="C214" s="48">
        <v>0.32</v>
      </c>
      <c r="D214" s="49">
        <f t="shared" si="11"/>
        <v>0.48</v>
      </c>
      <c r="E214" s="49">
        <f t="shared" si="13"/>
        <v>3.3209703593181095E-2</v>
      </c>
    </row>
    <row r="215" spans="1:5" x14ac:dyDescent="0.25">
      <c r="A215" s="40">
        <f t="shared" si="14"/>
        <v>30926</v>
      </c>
      <c r="B215" s="40">
        <f t="shared" si="12"/>
        <v>30955</v>
      </c>
      <c r="C215" s="48">
        <v>0.32</v>
      </c>
      <c r="D215" s="49">
        <f t="shared" si="11"/>
        <v>0.48</v>
      </c>
      <c r="E215" s="49">
        <f t="shared" si="13"/>
        <v>3.3209703593181095E-2</v>
      </c>
    </row>
    <row r="216" spans="1:5" x14ac:dyDescent="0.25">
      <c r="A216" s="40">
        <f t="shared" si="14"/>
        <v>30956</v>
      </c>
      <c r="B216" s="40">
        <v>30970</v>
      </c>
      <c r="C216" s="48">
        <v>0.32</v>
      </c>
      <c r="D216" s="49">
        <f t="shared" si="11"/>
        <v>0.48</v>
      </c>
      <c r="E216" s="49">
        <f t="shared" si="13"/>
        <v>3.3209703593181095E-2</v>
      </c>
    </row>
    <row r="217" spans="1:5" x14ac:dyDescent="0.25">
      <c r="A217" s="40">
        <f t="shared" si="14"/>
        <v>30971</v>
      </c>
      <c r="B217" s="40">
        <f t="shared" si="12"/>
        <v>30986</v>
      </c>
      <c r="C217" s="48">
        <v>0.42659999999999998</v>
      </c>
      <c r="D217" s="49">
        <f t="shared" si="11"/>
        <v>0.63989999999999991</v>
      </c>
      <c r="E217" s="49">
        <f t="shared" si="13"/>
        <v>4.208092698057575E-2</v>
      </c>
    </row>
    <row r="218" spans="1:5" x14ac:dyDescent="0.25">
      <c r="A218" s="40">
        <f t="shared" si="14"/>
        <v>30987</v>
      </c>
      <c r="B218" s="40">
        <f t="shared" si="12"/>
        <v>31016</v>
      </c>
      <c r="C218" s="48">
        <v>0.42659999999999998</v>
      </c>
      <c r="D218" s="49">
        <f t="shared" si="11"/>
        <v>0.63989999999999991</v>
      </c>
      <c r="E218" s="49">
        <f t="shared" si="13"/>
        <v>4.208092698057575E-2</v>
      </c>
    </row>
    <row r="219" spans="1:5" x14ac:dyDescent="0.25">
      <c r="A219" s="40">
        <f t="shared" si="14"/>
        <v>31017</v>
      </c>
      <c r="B219" s="40">
        <f t="shared" si="12"/>
        <v>31047</v>
      </c>
      <c r="C219" s="48">
        <v>0.42659999999999998</v>
      </c>
      <c r="D219" s="49">
        <f t="shared" si="11"/>
        <v>0.63989999999999991</v>
      </c>
      <c r="E219" s="49">
        <f t="shared" si="13"/>
        <v>4.208092698057575E-2</v>
      </c>
    </row>
    <row r="220" spans="1:5" x14ac:dyDescent="0.25">
      <c r="A220" s="40">
        <f t="shared" si="14"/>
        <v>31048</v>
      </c>
      <c r="B220" s="40">
        <f t="shared" si="12"/>
        <v>31078</v>
      </c>
      <c r="C220" s="48">
        <v>0.42659999999999998</v>
      </c>
      <c r="D220" s="49">
        <f t="shared" si="11"/>
        <v>0.63989999999999991</v>
      </c>
      <c r="E220" s="49">
        <f t="shared" si="13"/>
        <v>4.208092698057575E-2</v>
      </c>
    </row>
    <row r="221" spans="1:5" x14ac:dyDescent="0.25">
      <c r="A221" s="40">
        <f t="shared" si="14"/>
        <v>31079</v>
      </c>
      <c r="B221" s="40">
        <f t="shared" si="12"/>
        <v>31106</v>
      </c>
      <c r="C221" s="48">
        <v>0.42659999999999998</v>
      </c>
      <c r="D221" s="49">
        <f t="shared" si="11"/>
        <v>0.63989999999999991</v>
      </c>
      <c r="E221" s="49">
        <f t="shared" si="13"/>
        <v>4.208092698057575E-2</v>
      </c>
    </row>
    <row r="222" spans="1:5" x14ac:dyDescent="0.25">
      <c r="A222" s="40">
        <f t="shared" si="14"/>
        <v>31107</v>
      </c>
      <c r="B222" s="40">
        <f t="shared" si="12"/>
        <v>31137</v>
      </c>
      <c r="C222" s="48">
        <v>0.42659999999999998</v>
      </c>
      <c r="D222" s="49">
        <f t="shared" si="11"/>
        <v>0.63989999999999991</v>
      </c>
      <c r="E222" s="49">
        <f t="shared" si="13"/>
        <v>4.208092698057575E-2</v>
      </c>
    </row>
    <row r="223" spans="1:5" x14ac:dyDescent="0.25">
      <c r="A223" s="40">
        <f t="shared" si="14"/>
        <v>31138</v>
      </c>
      <c r="B223" s="40">
        <f t="shared" si="12"/>
        <v>31167</v>
      </c>
      <c r="C223" s="48">
        <v>0.42659999999999998</v>
      </c>
      <c r="D223" s="49">
        <f t="shared" si="11"/>
        <v>0.63989999999999991</v>
      </c>
      <c r="E223" s="49">
        <f t="shared" si="13"/>
        <v>4.208092698057575E-2</v>
      </c>
    </row>
    <row r="224" spans="1:5" x14ac:dyDescent="0.25">
      <c r="A224" s="40">
        <f t="shared" si="14"/>
        <v>31168</v>
      </c>
      <c r="B224" s="40">
        <f t="shared" si="12"/>
        <v>31198</v>
      </c>
      <c r="C224" s="48">
        <v>0.42659999999999998</v>
      </c>
      <c r="D224" s="49">
        <f t="shared" si="11"/>
        <v>0.63989999999999991</v>
      </c>
      <c r="E224" s="49">
        <f t="shared" si="13"/>
        <v>4.208092698057575E-2</v>
      </c>
    </row>
    <row r="225" spans="1:5" x14ac:dyDescent="0.25">
      <c r="A225" s="40">
        <f t="shared" si="14"/>
        <v>31199</v>
      </c>
      <c r="B225" s="40">
        <f t="shared" si="12"/>
        <v>31228</v>
      </c>
      <c r="C225" s="48">
        <v>0.42659999999999998</v>
      </c>
      <c r="D225" s="49">
        <f t="shared" si="11"/>
        <v>0.63989999999999991</v>
      </c>
      <c r="E225" s="49">
        <f t="shared" si="13"/>
        <v>4.208092698057575E-2</v>
      </c>
    </row>
    <row r="226" spans="1:5" x14ac:dyDescent="0.25">
      <c r="A226" s="40">
        <f t="shared" si="14"/>
        <v>31229</v>
      </c>
      <c r="B226" s="40">
        <f t="shared" si="12"/>
        <v>31259</v>
      </c>
      <c r="C226" s="48">
        <v>0.42659999999999998</v>
      </c>
      <c r="D226" s="49">
        <f t="shared" si="11"/>
        <v>0.63989999999999991</v>
      </c>
      <c r="E226" s="49">
        <f t="shared" si="13"/>
        <v>4.208092698057575E-2</v>
      </c>
    </row>
    <row r="227" spans="1:5" x14ac:dyDescent="0.25">
      <c r="A227" s="40">
        <f t="shared" si="14"/>
        <v>31260</v>
      </c>
      <c r="B227" s="40">
        <f t="shared" si="12"/>
        <v>31290</v>
      </c>
      <c r="C227" s="48">
        <v>0.42659999999999998</v>
      </c>
      <c r="D227" s="49">
        <f t="shared" si="11"/>
        <v>0.63989999999999991</v>
      </c>
      <c r="E227" s="49">
        <f t="shared" si="13"/>
        <v>4.208092698057575E-2</v>
      </c>
    </row>
    <row r="228" spans="1:5" x14ac:dyDescent="0.25">
      <c r="A228" s="40">
        <f t="shared" si="14"/>
        <v>31291</v>
      </c>
      <c r="B228" s="40">
        <f t="shared" si="12"/>
        <v>31320</v>
      </c>
      <c r="C228" s="48">
        <v>0.42659999999999998</v>
      </c>
      <c r="D228" s="49">
        <f t="shared" si="11"/>
        <v>0.63989999999999991</v>
      </c>
      <c r="E228" s="49">
        <f t="shared" si="13"/>
        <v>4.208092698057575E-2</v>
      </c>
    </row>
    <row r="229" spans="1:5" x14ac:dyDescent="0.25">
      <c r="A229" s="40">
        <f t="shared" si="14"/>
        <v>31321</v>
      </c>
      <c r="B229" s="40">
        <f t="shared" si="12"/>
        <v>31351</v>
      </c>
      <c r="C229" s="48">
        <v>0.42659999999999998</v>
      </c>
      <c r="D229" s="49">
        <f t="shared" si="11"/>
        <v>0.63989999999999991</v>
      </c>
      <c r="E229" s="49">
        <f t="shared" si="13"/>
        <v>4.208092698057575E-2</v>
      </c>
    </row>
    <row r="230" spans="1:5" x14ac:dyDescent="0.25">
      <c r="A230" s="40">
        <f t="shared" si="14"/>
        <v>31352</v>
      </c>
      <c r="B230" s="40">
        <f t="shared" si="12"/>
        <v>31381</v>
      </c>
      <c r="C230" s="48">
        <v>0.42659999999999998</v>
      </c>
      <c r="D230" s="49">
        <f t="shared" si="11"/>
        <v>0.63989999999999991</v>
      </c>
      <c r="E230" s="49">
        <f t="shared" si="13"/>
        <v>4.208092698057575E-2</v>
      </c>
    </row>
    <row r="231" spans="1:5" x14ac:dyDescent="0.25">
      <c r="A231" s="40">
        <f t="shared" si="14"/>
        <v>31382</v>
      </c>
      <c r="B231" s="40">
        <f t="shared" si="12"/>
        <v>31412</v>
      </c>
      <c r="C231" s="48">
        <v>0.42659999999999998</v>
      </c>
      <c r="D231" s="49">
        <f t="shared" si="11"/>
        <v>0.63989999999999991</v>
      </c>
      <c r="E231" s="49">
        <f t="shared" si="13"/>
        <v>4.208092698057575E-2</v>
      </c>
    </row>
    <row r="232" spans="1:5" x14ac:dyDescent="0.25">
      <c r="A232" s="40">
        <f t="shared" si="14"/>
        <v>31413</v>
      </c>
      <c r="B232" s="40">
        <f t="shared" si="12"/>
        <v>31443</v>
      </c>
      <c r="C232" s="48">
        <v>0.42659999999999998</v>
      </c>
      <c r="D232" s="49">
        <f t="shared" si="11"/>
        <v>0.63989999999999991</v>
      </c>
      <c r="E232" s="49">
        <f t="shared" si="13"/>
        <v>4.208092698057575E-2</v>
      </c>
    </row>
    <row r="233" spans="1:5" x14ac:dyDescent="0.25">
      <c r="A233" s="40">
        <f t="shared" si="14"/>
        <v>31444</v>
      </c>
      <c r="B233" s="40">
        <f t="shared" si="12"/>
        <v>31471</v>
      </c>
      <c r="C233" s="48">
        <v>0.42659999999999998</v>
      </c>
      <c r="D233" s="49">
        <f t="shared" si="11"/>
        <v>0.63989999999999991</v>
      </c>
      <c r="E233" s="49">
        <f t="shared" si="13"/>
        <v>4.208092698057575E-2</v>
      </c>
    </row>
    <row r="234" spans="1:5" x14ac:dyDescent="0.25">
      <c r="A234" s="40">
        <f t="shared" si="14"/>
        <v>31472</v>
      </c>
      <c r="B234" s="40">
        <v>31496</v>
      </c>
      <c r="C234" s="48">
        <v>0.42659999999999998</v>
      </c>
      <c r="D234" s="49">
        <f t="shared" si="11"/>
        <v>0.63989999999999991</v>
      </c>
      <c r="E234" s="49">
        <f t="shared" si="13"/>
        <v>4.208092698057575E-2</v>
      </c>
    </row>
    <row r="235" spans="1:5" x14ac:dyDescent="0.25">
      <c r="A235" s="40">
        <f t="shared" si="14"/>
        <v>31497</v>
      </c>
      <c r="B235" s="40">
        <f t="shared" si="12"/>
        <v>31502</v>
      </c>
      <c r="C235" s="48">
        <v>0.41120000000000001</v>
      </c>
      <c r="D235" s="49">
        <f t="shared" si="11"/>
        <v>0.61680000000000001</v>
      </c>
      <c r="E235" s="49">
        <f t="shared" si="13"/>
        <v>4.0849708798739393E-2</v>
      </c>
    </row>
    <row r="236" spans="1:5" x14ac:dyDescent="0.25">
      <c r="A236" s="40">
        <f t="shared" si="14"/>
        <v>31503</v>
      </c>
      <c r="B236" s="40">
        <f t="shared" si="12"/>
        <v>31532</v>
      </c>
      <c r="C236" s="48">
        <v>0.41120000000000001</v>
      </c>
      <c r="D236" s="49">
        <f t="shared" ref="D236:D299" si="15">+C236*1.5</f>
        <v>0.61680000000000001</v>
      </c>
      <c r="E236" s="49">
        <f t="shared" si="13"/>
        <v>4.0849708798739393E-2</v>
      </c>
    </row>
    <row r="237" spans="1:5" x14ac:dyDescent="0.25">
      <c r="A237" s="40">
        <f t="shared" si="14"/>
        <v>31533</v>
      </c>
      <c r="B237" s="40">
        <f t="shared" si="12"/>
        <v>31563</v>
      </c>
      <c r="C237" s="48">
        <v>0.41120000000000001</v>
      </c>
      <c r="D237" s="49">
        <f t="shared" si="15"/>
        <v>0.61680000000000001</v>
      </c>
      <c r="E237" s="49">
        <f t="shared" si="13"/>
        <v>4.0849708798739393E-2</v>
      </c>
    </row>
    <row r="238" spans="1:5" x14ac:dyDescent="0.25">
      <c r="A238" s="40">
        <f t="shared" si="14"/>
        <v>31564</v>
      </c>
      <c r="B238" s="40">
        <f t="shared" si="12"/>
        <v>31593</v>
      </c>
      <c r="C238" s="48">
        <v>0.41120000000000001</v>
      </c>
      <c r="D238" s="49">
        <f t="shared" si="15"/>
        <v>0.61680000000000001</v>
      </c>
      <c r="E238" s="49">
        <f t="shared" si="13"/>
        <v>4.0849708798739393E-2</v>
      </c>
    </row>
    <row r="239" spans="1:5" x14ac:dyDescent="0.25">
      <c r="A239" s="40">
        <f t="shared" si="14"/>
        <v>31594</v>
      </c>
      <c r="B239" s="40">
        <f t="shared" si="12"/>
        <v>31624</v>
      </c>
      <c r="C239" s="48">
        <v>0.41120000000000001</v>
      </c>
      <c r="D239" s="49">
        <f t="shared" si="15"/>
        <v>0.61680000000000001</v>
      </c>
      <c r="E239" s="49">
        <f t="shared" si="13"/>
        <v>4.0849708798739393E-2</v>
      </c>
    </row>
    <row r="240" spans="1:5" x14ac:dyDescent="0.25">
      <c r="A240" s="40">
        <f t="shared" si="14"/>
        <v>31625</v>
      </c>
      <c r="B240" s="40">
        <f t="shared" si="12"/>
        <v>31655</v>
      </c>
      <c r="C240" s="48">
        <v>0.41120000000000001</v>
      </c>
      <c r="D240" s="49">
        <f t="shared" si="15"/>
        <v>0.61680000000000001</v>
      </c>
      <c r="E240" s="49">
        <f t="shared" si="13"/>
        <v>4.0849708798739393E-2</v>
      </c>
    </row>
    <row r="241" spans="1:5" x14ac:dyDescent="0.25">
      <c r="A241" s="40">
        <f t="shared" si="14"/>
        <v>31656</v>
      </c>
      <c r="B241" s="40">
        <f t="shared" si="12"/>
        <v>31685</v>
      </c>
      <c r="C241" s="48">
        <v>0.41120000000000001</v>
      </c>
      <c r="D241" s="49">
        <f t="shared" si="15"/>
        <v>0.61680000000000001</v>
      </c>
      <c r="E241" s="49">
        <f t="shared" si="13"/>
        <v>4.0849708798739393E-2</v>
      </c>
    </row>
    <row r="242" spans="1:5" x14ac:dyDescent="0.25">
      <c r="A242" s="40">
        <f t="shared" si="14"/>
        <v>31686</v>
      </c>
      <c r="B242" s="40">
        <f t="shared" si="12"/>
        <v>31716</v>
      </c>
      <c r="C242" s="48">
        <v>0.41120000000000001</v>
      </c>
      <c r="D242" s="49">
        <f t="shared" si="15"/>
        <v>0.61680000000000001</v>
      </c>
      <c r="E242" s="49">
        <f t="shared" si="13"/>
        <v>4.0849708798739393E-2</v>
      </c>
    </row>
    <row r="243" spans="1:5" x14ac:dyDescent="0.25">
      <c r="A243" s="40">
        <f t="shared" si="14"/>
        <v>31717</v>
      </c>
      <c r="B243" s="40">
        <f t="shared" si="12"/>
        <v>31746</v>
      </c>
      <c r="C243" s="48">
        <v>0.41120000000000001</v>
      </c>
      <c r="D243" s="49">
        <f t="shared" si="15"/>
        <v>0.61680000000000001</v>
      </c>
      <c r="E243" s="49">
        <f t="shared" si="13"/>
        <v>4.0849708798739393E-2</v>
      </c>
    </row>
    <row r="244" spans="1:5" x14ac:dyDescent="0.25">
      <c r="A244" s="40">
        <f t="shared" si="14"/>
        <v>31747</v>
      </c>
      <c r="B244" s="40">
        <f t="shared" si="12"/>
        <v>31777</v>
      </c>
      <c r="C244" s="48">
        <v>0.41120000000000001</v>
      </c>
      <c r="D244" s="49">
        <f t="shared" si="15"/>
        <v>0.61680000000000001</v>
      </c>
      <c r="E244" s="49">
        <f t="shared" si="13"/>
        <v>4.0849708798739393E-2</v>
      </c>
    </row>
    <row r="245" spans="1:5" x14ac:dyDescent="0.25">
      <c r="A245" s="40">
        <f t="shared" si="14"/>
        <v>31778</v>
      </c>
      <c r="B245" s="40">
        <f t="shared" si="12"/>
        <v>31808</v>
      </c>
      <c r="C245" s="48">
        <v>0.41120000000000001</v>
      </c>
      <c r="D245" s="49">
        <f t="shared" si="15"/>
        <v>0.61680000000000001</v>
      </c>
      <c r="E245" s="49">
        <f t="shared" si="13"/>
        <v>4.0849708798739393E-2</v>
      </c>
    </row>
    <row r="246" spans="1:5" x14ac:dyDescent="0.25">
      <c r="A246" s="40">
        <f t="shared" si="14"/>
        <v>31809</v>
      </c>
      <c r="B246" s="40">
        <f t="shared" si="12"/>
        <v>31836</v>
      </c>
      <c r="C246" s="48">
        <v>0.41120000000000001</v>
      </c>
      <c r="D246" s="49">
        <f t="shared" si="15"/>
        <v>0.61680000000000001</v>
      </c>
      <c r="E246" s="49">
        <f t="shared" si="13"/>
        <v>4.0849708798739393E-2</v>
      </c>
    </row>
    <row r="247" spans="1:5" x14ac:dyDescent="0.25">
      <c r="A247" s="40">
        <f t="shared" si="14"/>
        <v>31837</v>
      </c>
      <c r="B247" s="40">
        <f t="shared" si="12"/>
        <v>31867</v>
      </c>
      <c r="C247" s="48">
        <v>0.41120000000000001</v>
      </c>
      <c r="D247" s="49">
        <f t="shared" si="15"/>
        <v>0.61680000000000001</v>
      </c>
      <c r="E247" s="49">
        <f t="shared" si="13"/>
        <v>4.0849708798739393E-2</v>
      </c>
    </row>
    <row r="248" spans="1:5" x14ac:dyDescent="0.25">
      <c r="A248" s="40">
        <f t="shared" si="14"/>
        <v>31868</v>
      </c>
      <c r="B248" s="40">
        <f t="shared" si="12"/>
        <v>31897</v>
      </c>
      <c r="C248" s="48">
        <v>0.41120000000000001</v>
      </c>
      <c r="D248" s="49">
        <f t="shared" si="15"/>
        <v>0.61680000000000001</v>
      </c>
      <c r="E248" s="49">
        <f t="shared" si="13"/>
        <v>4.0849708798739393E-2</v>
      </c>
    </row>
    <row r="249" spans="1:5" x14ac:dyDescent="0.25">
      <c r="A249" s="40">
        <f t="shared" si="14"/>
        <v>31898</v>
      </c>
      <c r="B249" s="40">
        <v>31922</v>
      </c>
      <c r="C249" s="48">
        <v>0.41120000000000001</v>
      </c>
      <c r="D249" s="49">
        <f t="shared" si="15"/>
        <v>0.61680000000000001</v>
      </c>
      <c r="E249" s="49">
        <f t="shared" si="13"/>
        <v>4.0849708798739393E-2</v>
      </c>
    </row>
    <row r="250" spans="1:5" x14ac:dyDescent="0.25">
      <c r="A250" s="40">
        <f t="shared" si="14"/>
        <v>31923</v>
      </c>
      <c r="B250" s="40">
        <f t="shared" si="12"/>
        <v>31928</v>
      </c>
      <c r="C250" s="48">
        <v>0.39029999999999998</v>
      </c>
      <c r="D250" s="49">
        <f t="shared" si="15"/>
        <v>0.58545000000000003</v>
      </c>
      <c r="E250" s="49">
        <f t="shared" si="13"/>
        <v>3.915272113132473E-2</v>
      </c>
    </row>
    <row r="251" spans="1:5" x14ac:dyDescent="0.25">
      <c r="A251" s="40">
        <f t="shared" si="14"/>
        <v>31929</v>
      </c>
      <c r="B251" s="40">
        <f t="shared" si="12"/>
        <v>31958</v>
      </c>
      <c r="C251" s="48">
        <v>0.39029999999999998</v>
      </c>
      <c r="D251" s="49">
        <f t="shared" si="15"/>
        <v>0.58545000000000003</v>
      </c>
      <c r="E251" s="49">
        <f t="shared" si="13"/>
        <v>3.915272113132473E-2</v>
      </c>
    </row>
    <row r="252" spans="1:5" x14ac:dyDescent="0.25">
      <c r="A252" s="40">
        <f t="shared" si="14"/>
        <v>31959</v>
      </c>
      <c r="B252" s="40">
        <f t="shared" si="12"/>
        <v>31989</v>
      </c>
      <c r="C252" s="48">
        <v>0.39029999999999998</v>
      </c>
      <c r="D252" s="49">
        <f t="shared" si="15"/>
        <v>0.58545000000000003</v>
      </c>
      <c r="E252" s="49">
        <f t="shared" si="13"/>
        <v>3.915272113132473E-2</v>
      </c>
    </row>
    <row r="253" spans="1:5" x14ac:dyDescent="0.25">
      <c r="A253" s="40">
        <f t="shared" si="14"/>
        <v>31990</v>
      </c>
      <c r="B253" s="40">
        <f t="shared" si="12"/>
        <v>32020</v>
      </c>
      <c r="C253" s="48">
        <v>0.39029999999999998</v>
      </c>
      <c r="D253" s="49">
        <f t="shared" si="15"/>
        <v>0.58545000000000003</v>
      </c>
      <c r="E253" s="49">
        <f t="shared" si="13"/>
        <v>3.915272113132473E-2</v>
      </c>
    </row>
    <row r="254" spans="1:5" x14ac:dyDescent="0.25">
      <c r="A254" s="40">
        <f t="shared" si="14"/>
        <v>32021</v>
      </c>
      <c r="B254" s="40">
        <f t="shared" si="12"/>
        <v>32050</v>
      </c>
      <c r="C254" s="48">
        <v>0.39029999999999998</v>
      </c>
      <c r="D254" s="49">
        <f t="shared" si="15"/>
        <v>0.58545000000000003</v>
      </c>
      <c r="E254" s="49">
        <f t="shared" si="13"/>
        <v>3.915272113132473E-2</v>
      </c>
    </row>
    <row r="255" spans="1:5" x14ac:dyDescent="0.25">
      <c r="A255" s="40">
        <f t="shared" si="14"/>
        <v>32051</v>
      </c>
      <c r="B255" s="40">
        <f t="shared" si="12"/>
        <v>32081</v>
      </c>
      <c r="C255" s="48">
        <v>0.39029999999999998</v>
      </c>
      <c r="D255" s="49">
        <f t="shared" si="15"/>
        <v>0.58545000000000003</v>
      </c>
      <c r="E255" s="49">
        <f t="shared" si="13"/>
        <v>3.915272113132473E-2</v>
      </c>
    </row>
    <row r="256" spans="1:5" x14ac:dyDescent="0.25">
      <c r="A256" s="40">
        <f t="shared" si="14"/>
        <v>32082</v>
      </c>
      <c r="B256" s="40">
        <f t="shared" si="12"/>
        <v>32111</v>
      </c>
      <c r="C256" s="48">
        <v>0.39029999999999998</v>
      </c>
      <c r="D256" s="49">
        <f t="shared" si="15"/>
        <v>0.58545000000000003</v>
      </c>
      <c r="E256" s="49">
        <f t="shared" si="13"/>
        <v>3.915272113132473E-2</v>
      </c>
    </row>
    <row r="257" spans="1:5" x14ac:dyDescent="0.25">
      <c r="A257" s="40">
        <f t="shared" si="14"/>
        <v>32112</v>
      </c>
      <c r="B257" s="40">
        <f t="shared" si="12"/>
        <v>32142</v>
      </c>
      <c r="C257" s="48">
        <v>0.39029999999999998</v>
      </c>
      <c r="D257" s="49">
        <f t="shared" si="15"/>
        <v>0.58545000000000003</v>
      </c>
      <c r="E257" s="49">
        <f t="shared" si="13"/>
        <v>3.915272113132473E-2</v>
      </c>
    </row>
    <row r="258" spans="1:5" x14ac:dyDescent="0.25">
      <c r="A258" s="40">
        <f t="shared" si="14"/>
        <v>32143</v>
      </c>
      <c r="B258" s="40">
        <f t="shared" si="12"/>
        <v>32173</v>
      </c>
      <c r="C258" s="48">
        <v>0.39029999999999998</v>
      </c>
      <c r="D258" s="49">
        <f t="shared" si="15"/>
        <v>0.58545000000000003</v>
      </c>
      <c r="E258" s="49">
        <f t="shared" si="13"/>
        <v>3.915272113132473E-2</v>
      </c>
    </row>
    <row r="259" spans="1:5" x14ac:dyDescent="0.25">
      <c r="A259" s="40">
        <f t="shared" si="14"/>
        <v>32174</v>
      </c>
      <c r="B259" s="40">
        <f t="shared" ref="B259:B287" si="16">EOMONTH(A259,0)</f>
        <v>32202</v>
      </c>
      <c r="C259" s="48">
        <v>0.39029999999999998</v>
      </c>
      <c r="D259" s="49">
        <f t="shared" si="15"/>
        <v>0.58545000000000003</v>
      </c>
      <c r="E259" s="49">
        <f t="shared" ref="E259:E322" si="17">((1+D259)^(1/12)-1)</f>
        <v>3.915272113132473E-2</v>
      </c>
    </row>
    <row r="260" spans="1:5" x14ac:dyDescent="0.25">
      <c r="A260" s="40">
        <f t="shared" ref="A260:A323" si="18">1+B259</f>
        <v>32203</v>
      </c>
      <c r="B260" s="40">
        <f t="shared" si="16"/>
        <v>32233</v>
      </c>
      <c r="C260" s="48">
        <v>0.39029999999999998</v>
      </c>
      <c r="D260" s="49">
        <f t="shared" si="15"/>
        <v>0.58545000000000003</v>
      </c>
      <c r="E260" s="49">
        <f t="shared" si="17"/>
        <v>3.915272113132473E-2</v>
      </c>
    </row>
    <row r="261" spans="1:5" x14ac:dyDescent="0.25">
      <c r="A261" s="40">
        <f t="shared" si="18"/>
        <v>32234</v>
      </c>
      <c r="B261" s="40">
        <f t="shared" si="16"/>
        <v>32263</v>
      </c>
      <c r="C261" s="48">
        <v>0.39029999999999998</v>
      </c>
      <c r="D261" s="49">
        <f t="shared" si="15"/>
        <v>0.58545000000000003</v>
      </c>
      <c r="E261" s="49">
        <f t="shared" si="17"/>
        <v>3.915272113132473E-2</v>
      </c>
    </row>
    <row r="262" spans="1:5" x14ac:dyDescent="0.25">
      <c r="A262" s="40">
        <f t="shared" si="18"/>
        <v>32264</v>
      </c>
      <c r="B262" s="40">
        <v>32282</v>
      </c>
      <c r="C262" s="48">
        <v>0.39029999999999998</v>
      </c>
      <c r="D262" s="49">
        <f t="shared" si="15"/>
        <v>0.58545000000000003</v>
      </c>
      <c r="E262" s="49">
        <f t="shared" si="17"/>
        <v>3.915272113132473E-2</v>
      </c>
    </row>
    <row r="263" spans="1:5" x14ac:dyDescent="0.25">
      <c r="A263" s="40">
        <f t="shared" si="18"/>
        <v>32283</v>
      </c>
      <c r="B263" s="40">
        <f t="shared" si="16"/>
        <v>32294</v>
      </c>
      <c r="C263" s="48">
        <v>0.39860000000000001</v>
      </c>
      <c r="D263" s="49">
        <f t="shared" si="15"/>
        <v>0.59789999999999999</v>
      </c>
      <c r="E263" s="49">
        <f t="shared" si="17"/>
        <v>3.9830295322237141E-2</v>
      </c>
    </row>
    <row r="264" spans="1:5" x14ac:dyDescent="0.25">
      <c r="A264" s="40">
        <f t="shared" si="18"/>
        <v>32295</v>
      </c>
      <c r="B264" s="40">
        <f t="shared" si="16"/>
        <v>32324</v>
      </c>
      <c r="C264" s="48">
        <v>0.39860000000000001</v>
      </c>
      <c r="D264" s="49">
        <f t="shared" si="15"/>
        <v>0.59789999999999999</v>
      </c>
      <c r="E264" s="49">
        <f t="shared" si="17"/>
        <v>3.9830295322237141E-2</v>
      </c>
    </row>
    <row r="265" spans="1:5" x14ac:dyDescent="0.25">
      <c r="A265" s="40">
        <f t="shared" si="18"/>
        <v>32325</v>
      </c>
      <c r="B265" s="40">
        <f t="shared" si="16"/>
        <v>32355</v>
      </c>
      <c r="C265" s="48">
        <v>0.39860000000000001</v>
      </c>
      <c r="D265" s="49">
        <f t="shared" si="15"/>
        <v>0.59789999999999999</v>
      </c>
      <c r="E265" s="49">
        <f t="shared" si="17"/>
        <v>3.9830295322237141E-2</v>
      </c>
    </row>
    <row r="266" spans="1:5" x14ac:dyDescent="0.25">
      <c r="A266" s="40">
        <f t="shared" si="18"/>
        <v>32356</v>
      </c>
      <c r="B266" s="40">
        <f t="shared" si="16"/>
        <v>32386</v>
      </c>
      <c r="C266" s="48">
        <v>0.39860000000000001</v>
      </c>
      <c r="D266" s="49">
        <f t="shared" si="15"/>
        <v>0.59789999999999999</v>
      </c>
      <c r="E266" s="49">
        <f t="shared" si="17"/>
        <v>3.9830295322237141E-2</v>
      </c>
    </row>
    <row r="267" spans="1:5" x14ac:dyDescent="0.25">
      <c r="A267" s="40">
        <f t="shared" si="18"/>
        <v>32387</v>
      </c>
      <c r="B267" s="40">
        <f t="shared" si="16"/>
        <v>32416</v>
      </c>
      <c r="C267" s="48">
        <v>0.39860000000000001</v>
      </c>
      <c r="D267" s="49">
        <f t="shared" si="15"/>
        <v>0.59789999999999999</v>
      </c>
      <c r="E267" s="49">
        <f t="shared" si="17"/>
        <v>3.9830295322237141E-2</v>
      </c>
    </row>
    <row r="268" spans="1:5" x14ac:dyDescent="0.25">
      <c r="A268" s="40">
        <f t="shared" si="18"/>
        <v>32417</v>
      </c>
      <c r="B268" s="40">
        <f t="shared" si="16"/>
        <v>32447</v>
      </c>
      <c r="C268" s="48">
        <v>0.39860000000000001</v>
      </c>
      <c r="D268" s="49">
        <f t="shared" si="15"/>
        <v>0.59789999999999999</v>
      </c>
      <c r="E268" s="49">
        <f t="shared" si="17"/>
        <v>3.9830295322237141E-2</v>
      </c>
    </row>
    <row r="269" spans="1:5" x14ac:dyDescent="0.25">
      <c r="A269" s="40">
        <f t="shared" si="18"/>
        <v>32448</v>
      </c>
      <c r="B269" s="40">
        <f t="shared" si="16"/>
        <v>32477</v>
      </c>
      <c r="C269" s="48">
        <v>0.39860000000000001</v>
      </c>
      <c r="D269" s="49">
        <f t="shared" si="15"/>
        <v>0.59789999999999999</v>
      </c>
      <c r="E269" s="49">
        <f t="shared" si="17"/>
        <v>3.9830295322237141E-2</v>
      </c>
    </row>
    <row r="270" spans="1:5" x14ac:dyDescent="0.25">
      <c r="A270" s="40">
        <f t="shared" si="18"/>
        <v>32478</v>
      </c>
      <c r="B270" s="40">
        <f t="shared" si="16"/>
        <v>32508</v>
      </c>
      <c r="C270" s="48">
        <v>0.39860000000000001</v>
      </c>
      <c r="D270" s="49">
        <f t="shared" si="15"/>
        <v>0.59789999999999999</v>
      </c>
      <c r="E270" s="49">
        <f t="shared" si="17"/>
        <v>3.9830295322237141E-2</v>
      </c>
    </row>
    <row r="271" spans="1:5" x14ac:dyDescent="0.25">
      <c r="A271" s="40">
        <f t="shared" si="18"/>
        <v>32509</v>
      </c>
      <c r="B271" s="40">
        <f t="shared" si="16"/>
        <v>32539</v>
      </c>
      <c r="C271" s="48">
        <v>0.39860000000000001</v>
      </c>
      <c r="D271" s="49">
        <f t="shared" si="15"/>
        <v>0.59789999999999999</v>
      </c>
      <c r="E271" s="49">
        <f t="shared" si="17"/>
        <v>3.9830295322237141E-2</v>
      </c>
    </row>
    <row r="272" spans="1:5" x14ac:dyDescent="0.25">
      <c r="A272" s="40">
        <f t="shared" si="18"/>
        <v>32540</v>
      </c>
      <c r="B272" s="40">
        <f t="shared" si="16"/>
        <v>32567</v>
      </c>
      <c r="C272" s="48">
        <v>0.39860000000000001</v>
      </c>
      <c r="D272" s="49">
        <f t="shared" si="15"/>
        <v>0.59789999999999999</v>
      </c>
      <c r="E272" s="49">
        <f t="shared" si="17"/>
        <v>3.9830295322237141E-2</v>
      </c>
    </row>
    <row r="273" spans="1:5" x14ac:dyDescent="0.25">
      <c r="A273" s="40">
        <f t="shared" si="18"/>
        <v>32568</v>
      </c>
      <c r="B273" s="40">
        <f t="shared" si="16"/>
        <v>32598</v>
      </c>
      <c r="C273" s="48">
        <v>0.39860000000000001</v>
      </c>
      <c r="D273" s="49">
        <f t="shared" si="15"/>
        <v>0.59789999999999999</v>
      </c>
      <c r="E273" s="49">
        <f t="shared" si="17"/>
        <v>3.9830295322237141E-2</v>
      </c>
    </row>
    <row r="274" spans="1:5" x14ac:dyDescent="0.25">
      <c r="A274" s="40">
        <f t="shared" si="18"/>
        <v>32599</v>
      </c>
      <c r="B274" s="40">
        <f t="shared" si="16"/>
        <v>32628</v>
      </c>
      <c r="C274" s="48">
        <v>0.39860000000000001</v>
      </c>
      <c r="D274" s="49">
        <f t="shared" si="15"/>
        <v>0.59789999999999999</v>
      </c>
      <c r="E274" s="49">
        <f t="shared" si="17"/>
        <v>3.9830295322237141E-2</v>
      </c>
    </row>
    <row r="275" spans="1:5" x14ac:dyDescent="0.25">
      <c r="A275" s="40">
        <f t="shared" si="18"/>
        <v>32629</v>
      </c>
      <c r="B275" s="40">
        <v>32630</v>
      </c>
      <c r="C275" s="48">
        <v>0.39860000000000001</v>
      </c>
      <c r="D275" s="49">
        <f t="shared" si="15"/>
        <v>0.59789999999999999</v>
      </c>
      <c r="E275" s="49">
        <f t="shared" si="17"/>
        <v>3.9830295322237141E-2</v>
      </c>
    </row>
    <row r="276" spans="1:5" x14ac:dyDescent="0.25">
      <c r="A276" s="40">
        <f t="shared" si="18"/>
        <v>32631</v>
      </c>
      <c r="B276" s="40">
        <f t="shared" si="16"/>
        <v>32659</v>
      </c>
      <c r="C276" s="48">
        <v>0.40460000000000002</v>
      </c>
      <c r="D276" s="49">
        <f t="shared" si="15"/>
        <v>0.6069</v>
      </c>
      <c r="E276" s="49">
        <f t="shared" si="17"/>
        <v>4.0317100932568239E-2</v>
      </c>
    </row>
    <row r="277" spans="1:5" x14ac:dyDescent="0.25">
      <c r="A277" s="40">
        <f t="shared" si="18"/>
        <v>32660</v>
      </c>
      <c r="B277" s="40">
        <f t="shared" si="16"/>
        <v>32689</v>
      </c>
      <c r="C277" s="48">
        <v>0.40460000000000002</v>
      </c>
      <c r="D277" s="49">
        <f t="shared" si="15"/>
        <v>0.6069</v>
      </c>
      <c r="E277" s="49">
        <f t="shared" si="17"/>
        <v>4.0317100932568239E-2</v>
      </c>
    </row>
    <row r="278" spans="1:5" x14ac:dyDescent="0.25">
      <c r="A278" s="40">
        <f t="shared" si="18"/>
        <v>32690</v>
      </c>
      <c r="B278" s="40">
        <f t="shared" si="16"/>
        <v>32720</v>
      </c>
      <c r="C278" s="48">
        <v>0.40460000000000002</v>
      </c>
      <c r="D278" s="49">
        <f t="shared" si="15"/>
        <v>0.6069</v>
      </c>
      <c r="E278" s="49">
        <f t="shared" si="17"/>
        <v>4.0317100932568239E-2</v>
      </c>
    </row>
    <row r="279" spans="1:5" x14ac:dyDescent="0.25">
      <c r="A279" s="40">
        <f t="shared" si="18"/>
        <v>32721</v>
      </c>
      <c r="B279" s="40">
        <f t="shared" si="16"/>
        <v>32751</v>
      </c>
      <c r="C279" s="48">
        <v>0.40460000000000002</v>
      </c>
      <c r="D279" s="49">
        <f t="shared" si="15"/>
        <v>0.6069</v>
      </c>
      <c r="E279" s="49">
        <f t="shared" si="17"/>
        <v>4.0317100932568239E-2</v>
      </c>
    </row>
    <row r="280" spans="1:5" x14ac:dyDescent="0.25">
      <c r="A280" s="40">
        <f t="shared" si="18"/>
        <v>32752</v>
      </c>
      <c r="B280" s="40">
        <f t="shared" si="16"/>
        <v>32781</v>
      </c>
      <c r="C280" s="48">
        <v>0.40460000000000002</v>
      </c>
      <c r="D280" s="49">
        <f t="shared" si="15"/>
        <v>0.6069</v>
      </c>
      <c r="E280" s="49">
        <f t="shared" si="17"/>
        <v>4.0317100932568239E-2</v>
      </c>
    </row>
    <row r="281" spans="1:5" x14ac:dyDescent="0.25">
      <c r="A281" s="40">
        <f t="shared" si="18"/>
        <v>32782</v>
      </c>
      <c r="B281" s="40">
        <f t="shared" si="16"/>
        <v>32812</v>
      </c>
      <c r="C281" s="48">
        <v>0.40460000000000002</v>
      </c>
      <c r="D281" s="49">
        <f t="shared" si="15"/>
        <v>0.6069</v>
      </c>
      <c r="E281" s="49">
        <f t="shared" si="17"/>
        <v>4.0317100932568239E-2</v>
      </c>
    </row>
    <row r="282" spans="1:5" x14ac:dyDescent="0.25">
      <c r="A282" s="40">
        <f t="shared" si="18"/>
        <v>32813</v>
      </c>
      <c r="B282" s="40">
        <f t="shared" si="16"/>
        <v>32842</v>
      </c>
      <c r="C282" s="48">
        <v>0.40460000000000002</v>
      </c>
      <c r="D282" s="49">
        <f t="shared" si="15"/>
        <v>0.6069</v>
      </c>
      <c r="E282" s="49">
        <f t="shared" si="17"/>
        <v>4.0317100932568239E-2</v>
      </c>
    </row>
    <row r="283" spans="1:5" x14ac:dyDescent="0.25">
      <c r="A283" s="40">
        <f t="shared" si="18"/>
        <v>32843</v>
      </c>
      <c r="B283" s="40">
        <f t="shared" si="16"/>
        <v>32873</v>
      </c>
      <c r="C283" s="48">
        <v>0.40460000000000002</v>
      </c>
      <c r="D283" s="49">
        <f t="shared" si="15"/>
        <v>0.6069</v>
      </c>
      <c r="E283" s="49">
        <f t="shared" si="17"/>
        <v>4.0317100932568239E-2</v>
      </c>
    </row>
    <row r="284" spans="1:5" x14ac:dyDescent="0.25">
      <c r="A284" s="40">
        <f t="shared" si="18"/>
        <v>32874</v>
      </c>
      <c r="B284" s="40">
        <f t="shared" si="16"/>
        <v>32904</v>
      </c>
      <c r="C284" s="48">
        <v>0.40460000000000002</v>
      </c>
      <c r="D284" s="49">
        <f t="shared" si="15"/>
        <v>0.6069</v>
      </c>
      <c r="E284" s="49">
        <f t="shared" si="17"/>
        <v>4.0317100932568239E-2</v>
      </c>
    </row>
    <row r="285" spans="1:5" x14ac:dyDescent="0.25">
      <c r="A285" s="40">
        <f t="shared" si="18"/>
        <v>32905</v>
      </c>
      <c r="B285" s="40">
        <f t="shared" si="16"/>
        <v>32932</v>
      </c>
      <c r="C285" s="48">
        <v>0.40460000000000002</v>
      </c>
      <c r="D285" s="49">
        <f t="shared" si="15"/>
        <v>0.6069</v>
      </c>
      <c r="E285" s="49">
        <f t="shared" si="17"/>
        <v>4.0317100932568239E-2</v>
      </c>
    </row>
    <row r="286" spans="1:5" x14ac:dyDescent="0.25">
      <c r="A286" s="40">
        <f t="shared" si="18"/>
        <v>32933</v>
      </c>
      <c r="B286" s="40">
        <f t="shared" si="16"/>
        <v>32963</v>
      </c>
      <c r="C286" s="48">
        <v>0.40460000000000002</v>
      </c>
      <c r="D286" s="49">
        <f t="shared" si="15"/>
        <v>0.6069</v>
      </c>
      <c r="E286" s="49">
        <f t="shared" si="17"/>
        <v>4.0317100932568239E-2</v>
      </c>
    </row>
    <row r="287" spans="1:5" x14ac:dyDescent="0.25">
      <c r="A287" s="40">
        <f t="shared" si="18"/>
        <v>32964</v>
      </c>
      <c r="B287" s="40">
        <f t="shared" si="16"/>
        <v>32993</v>
      </c>
      <c r="C287" s="48">
        <v>0.40460000000000002</v>
      </c>
      <c r="D287" s="49">
        <f t="shared" si="15"/>
        <v>0.6069</v>
      </c>
      <c r="E287" s="49">
        <f t="shared" si="17"/>
        <v>4.0317100932568239E-2</v>
      </c>
    </row>
    <row r="288" spans="1:5" x14ac:dyDescent="0.25">
      <c r="A288" s="40">
        <f t="shared" si="18"/>
        <v>32994</v>
      </c>
      <c r="B288" s="40">
        <v>33017</v>
      </c>
      <c r="C288" s="48">
        <v>0.40460000000000002</v>
      </c>
      <c r="D288" s="49">
        <f t="shared" si="15"/>
        <v>0.6069</v>
      </c>
      <c r="E288" s="49">
        <f t="shared" si="17"/>
        <v>4.0317100932568239E-2</v>
      </c>
    </row>
    <row r="289" spans="1:5" x14ac:dyDescent="0.25">
      <c r="A289" s="40">
        <f t="shared" si="18"/>
        <v>33018</v>
      </c>
      <c r="B289" s="40">
        <f t="shared" ref="B289:B352" si="19">EOMONTH(A289,0)</f>
        <v>33024</v>
      </c>
      <c r="C289" s="48">
        <v>0.41980000000000001</v>
      </c>
      <c r="D289" s="49">
        <f t="shared" si="15"/>
        <v>0.62970000000000004</v>
      </c>
      <c r="E289" s="49">
        <f t="shared" si="17"/>
        <v>4.1539245168747296E-2</v>
      </c>
    </row>
    <row r="290" spans="1:5" x14ac:dyDescent="0.25">
      <c r="A290" s="40">
        <f t="shared" si="18"/>
        <v>33025</v>
      </c>
      <c r="B290" s="40">
        <f t="shared" si="19"/>
        <v>33054</v>
      </c>
      <c r="C290" s="48">
        <v>0.41980000000000001</v>
      </c>
      <c r="D290" s="49">
        <f t="shared" si="15"/>
        <v>0.62970000000000004</v>
      </c>
      <c r="E290" s="49">
        <f t="shared" si="17"/>
        <v>4.1539245168747296E-2</v>
      </c>
    </row>
    <row r="291" spans="1:5" x14ac:dyDescent="0.25">
      <c r="A291" s="40">
        <f t="shared" si="18"/>
        <v>33055</v>
      </c>
      <c r="B291" s="40">
        <f t="shared" si="19"/>
        <v>33085</v>
      </c>
      <c r="C291" s="48">
        <v>0.41980000000000001</v>
      </c>
      <c r="D291" s="49">
        <f t="shared" si="15"/>
        <v>0.62970000000000004</v>
      </c>
      <c r="E291" s="49">
        <f t="shared" si="17"/>
        <v>4.1539245168747296E-2</v>
      </c>
    </row>
    <row r="292" spans="1:5" x14ac:dyDescent="0.25">
      <c r="A292" s="40">
        <f t="shared" si="18"/>
        <v>33086</v>
      </c>
      <c r="B292" s="40">
        <f t="shared" si="19"/>
        <v>33116</v>
      </c>
      <c r="C292" s="48">
        <v>0.41980000000000001</v>
      </c>
      <c r="D292" s="49">
        <f t="shared" si="15"/>
        <v>0.62970000000000004</v>
      </c>
      <c r="E292" s="49">
        <f t="shared" si="17"/>
        <v>4.1539245168747296E-2</v>
      </c>
    </row>
    <row r="293" spans="1:5" x14ac:dyDescent="0.25">
      <c r="A293" s="40">
        <f t="shared" si="18"/>
        <v>33117</v>
      </c>
      <c r="B293" s="40">
        <f t="shared" si="19"/>
        <v>33146</v>
      </c>
      <c r="C293" s="48">
        <v>0.41980000000000001</v>
      </c>
      <c r="D293" s="49">
        <f t="shared" si="15"/>
        <v>0.62970000000000004</v>
      </c>
      <c r="E293" s="49">
        <f t="shared" si="17"/>
        <v>4.1539245168747296E-2</v>
      </c>
    </row>
    <row r="294" spans="1:5" x14ac:dyDescent="0.25">
      <c r="A294" s="40">
        <f t="shared" si="18"/>
        <v>33147</v>
      </c>
      <c r="B294" s="40">
        <f t="shared" si="19"/>
        <v>33177</v>
      </c>
      <c r="C294" s="48">
        <v>0.41980000000000001</v>
      </c>
      <c r="D294" s="49">
        <f t="shared" si="15"/>
        <v>0.62970000000000004</v>
      </c>
      <c r="E294" s="49">
        <f t="shared" si="17"/>
        <v>4.1539245168747296E-2</v>
      </c>
    </row>
    <row r="295" spans="1:5" x14ac:dyDescent="0.25">
      <c r="A295" s="40">
        <f t="shared" si="18"/>
        <v>33178</v>
      </c>
      <c r="B295" s="40">
        <f t="shared" si="19"/>
        <v>33207</v>
      </c>
      <c r="C295" s="48">
        <v>0.41980000000000001</v>
      </c>
      <c r="D295" s="49">
        <f t="shared" si="15"/>
        <v>0.62970000000000004</v>
      </c>
      <c r="E295" s="49">
        <f t="shared" si="17"/>
        <v>4.1539245168747296E-2</v>
      </c>
    </row>
    <row r="296" spans="1:5" x14ac:dyDescent="0.25">
      <c r="A296" s="40">
        <f t="shared" si="18"/>
        <v>33208</v>
      </c>
      <c r="B296" s="40">
        <f t="shared" si="19"/>
        <v>33238</v>
      </c>
      <c r="C296" s="48">
        <v>0.41980000000000001</v>
      </c>
      <c r="D296" s="49">
        <f t="shared" si="15"/>
        <v>0.62970000000000004</v>
      </c>
      <c r="E296" s="49">
        <f t="shared" si="17"/>
        <v>4.1539245168747296E-2</v>
      </c>
    </row>
    <row r="297" spans="1:5" x14ac:dyDescent="0.25">
      <c r="A297" s="40">
        <f t="shared" si="18"/>
        <v>33239</v>
      </c>
      <c r="B297" s="40">
        <f t="shared" si="19"/>
        <v>33269</v>
      </c>
      <c r="C297" s="48">
        <v>0.41980000000000001</v>
      </c>
      <c r="D297" s="49">
        <f t="shared" si="15"/>
        <v>0.62970000000000004</v>
      </c>
      <c r="E297" s="49">
        <f t="shared" si="17"/>
        <v>4.1539245168747296E-2</v>
      </c>
    </row>
    <row r="298" spans="1:5" x14ac:dyDescent="0.25">
      <c r="A298" s="40">
        <f t="shared" si="18"/>
        <v>33270</v>
      </c>
      <c r="B298" s="40">
        <f t="shared" si="19"/>
        <v>33297</v>
      </c>
      <c r="C298" s="48">
        <v>0.41980000000000001</v>
      </c>
      <c r="D298" s="49">
        <f t="shared" si="15"/>
        <v>0.62970000000000004</v>
      </c>
      <c r="E298" s="49">
        <f t="shared" si="17"/>
        <v>4.1539245168747296E-2</v>
      </c>
    </row>
    <row r="299" spans="1:5" x14ac:dyDescent="0.25">
      <c r="A299" s="40">
        <f t="shared" si="18"/>
        <v>33298</v>
      </c>
      <c r="B299" s="40">
        <f t="shared" si="19"/>
        <v>33328</v>
      </c>
      <c r="C299" s="48">
        <v>0.439</v>
      </c>
      <c r="D299" s="49">
        <f t="shared" si="15"/>
        <v>0.65849999999999997</v>
      </c>
      <c r="E299" s="49">
        <f t="shared" si="17"/>
        <v>4.3060797127727923E-2</v>
      </c>
    </row>
    <row r="300" spans="1:5" x14ac:dyDescent="0.25">
      <c r="A300" s="40">
        <f t="shared" si="18"/>
        <v>33329</v>
      </c>
      <c r="B300" s="40">
        <f t="shared" si="19"/>
        <v>33358</v>
      </c>
      <c r="C300" s="48">
        <v>0.439</v>
      </c>
      <c r="D300" s="49">
        <f t="shared" ref="D300:D335" si="20">+C300*1.5</f>
        <v>0.65849999999999997</v>
      </c>
      <c r="E300" s="49">
        <f t="shared" si="17"/>
        <v>4.3060797127727923E-2</v>
      </c>
    </row>
    <row r="301" spans="1:5" x14ac:dyDescent="0.25">
      <c r="A301" s="40">
        <f t="shared" si="18"/>
        <v>33359</v>
      </c>
      <c r="B301" s="40">
        <f t="shared" si="19"/>
        <v>33389</v>
      </c>
      <c r="C301" s="48">
        <v>0.439</v>
      </c>
      <c r="D301" s="49">
        <f t="shared" si="20"/>
        <v>0.65849999999999997</v>
      </c>
      <c r="E301" s="49">
        <f t="shared" si="17"/>
        <v>4.3060797127727923E-2</v>
      </c>
    </row>
    <row r="302" spans="1:5" x14ac:dyDescent="0.25">
      <c r="A302" s="40">
        <f t="shared" si="18"/>
        <v>33390</v>
      </c>
      <c r="B302" s="40">
        <f t="shared" si="19"/>
        <v>33419</v>
      </c>
      <c r="C302" s="48">
        <v>0.439</v>
      </c>
      <c r="D302" s="49">
        <f t="shared" si="20"/>
        <v>0.65849999999999997</v>
      </c>
      <c r="E302" s="49">
        <f t="shared" si="17"/>
        <v>4.3060797127727923E-2</v>
      </c>
    </row>
    <row r="303" spans="1:5" x14ac:dyDescent="0.25">
      <c r="A303" s="40">
        <f t="shared" si="18"/>
        <v>33420</v>
      </c>
      <c r="B303" s="40">
        <f t="shared" si="19"/>
        <v>33450</v>
      </c>
      <c r="C303" s="48">
        <v>0.439</v>
      </c>
      <c r="D303" s="49">
        <f t="shared" si="20"/>
        <v>0.65849999999999997</v>
      </c>
      <c r="E303" s="49">
        <f t="shared" si="17"/>
        <v>4.3060797127727923E-2</v>
      </c>
    </row>
    <row r="304" spans="1:5" x14ac:dyDescent="0.25">
      <c r="A304" s="40">
        <f t="shared" si="18"/>
        <v>33451</v>
      </c>
      <c r="B304" s="40">
        <f t="shared" si="19"/>
        <v>33481</v>
      </c>
      <c r="C304" s="48">
        <v>0.439</v>
      </c>
      <c r="D304" s="49">
        <f t="shared" si="20"/>
        <v>0.65849999999999997</v>
      </c>
      <c r="E304" s="49">
        <f t="shared" si="17"/>
        <v>4.3060797127727923E-2</v>
      </c>
    </row>
    <row r="305" spans="1:5" x14ac:dyDescent="0.25">
      <c r="A305" s="40">
        <f t="shared" si="18"/>
        <v>33482</v>
      </c>
      <c r="B305" s="40">
        <f t="shared" si="19"/>
        <v>33511</v>
      </c>
      <c r="C305" s="48">
        <v>0.439</v>
      </c>
      <c r="D305" s="49">
        <f t="shared" si="20"/>
        <v>0.65849999999999997</v>
      </c>
      <c r="E305" s="49">
        <f t="shared" si="17"/>
        <v>4.3060797127727923E-2</v>
      </c>
    </row>
    <row r="306" spans="1:5" x14ac:dyDescent="0.25">
      <c r="A306" s="40">
        <f t="shared" si="18"/>
        <v>33512</v>
      </c>
      <c r="B306" s="40">
        <f t="shared" si="19"/>
        <v>33542</v>
      </c>
      <c r="C306" s="48">
        <v>0.439</v>
      </c>
      <c r="D306" s="49">
        <f t="shared" si="20"/>
        <v>0.65849999999999997</v>
      </c>
      <c r="E306" s="49">
        <f t="shared" si="17"/>
        <v>4.3060797127727923E-2</v>
      </c>
    </row>
    <row r="307" spans="1:5" x14ac:dyDescent="0.25">
      <c r="A307" s="40">
        <f t="shared" si="18"/>
        <v>33543</v>
      </c>
      <c r="B307" s="40">
        <f t="shared" si="19"/>
        <v>33572</v>
      </c>
      <c r="C307" s="48">
        <v>0.439</v>
      </c>
      <c r="D307" s="49">
        <f t="shared" si="20"/>
        <v>0.65849999999999997</v>
      </c>
      <c r="E307" s="49">
        <f t="shared" si="17"/>
        <v>4.3060797127727923E-2</v>
      </c>
    </row>
    <row r="308" spans="1:5" x14ac:dyDescent="0.25">
      <c r="A308" s="40">
        <f t="shared" si="18"/>
        <v>33573</v>
      </c>
      <c r="B308" s="40">
        <f t="shared" si="19"/>
        <v>33603</v>
      </c>
      <c r="C308" s="48">
        <v>0.439</v>
      </c>
      <c r="D308" s="49">
        <f t="shared" si="20"/>
        <v>0.65849999999999997</v>
      </c>
      <c r="E308" s="49">
        <f t="shared" si="17"/>
        <v>4.3060797127727923E-2</v>
      </c>
    </row>
    <row r="309" spans="1:5" x14ac:dyDescent="0.25">
      <c r="A309" s="40">
        <f t="shared" si="18"/>
        <v>33604</v>
      </c>
      <c r="B309" s="40">
        <f t="shared" si="19"/>
        <v>33634</v>
      </c>
      <c r="C309" s="48">
        <v>0.439</v>
      </c>
      <c r="D309" s="49">
        <f t="shared" si="20"/>
        <v>0.65849999999999997</v>
      </c>
      <c r="E309" s="49">
        <f t="shared" si="17"/>
        <v>4.3060797127727923E-2</v>
      </c>
    </row>
    <row r="310" spans="1:5" x14ac:dyDescent="0.25">
      <c r="A310" s="40">
        <f t="shared" si="18"/>
        <v>33635</v>
      </c>
      <c r="B310" s="40">
        <v>33661</v>
      </c>
      <c r="C310" s="48">
        <v>0.439</v>
      </c>
      <c r="D310" s="49">
        <f t="shared" si="20"/>
        <v>0.65849999999999997</v>
      </c>
      <c r="E310" s="49">
        <f t="shared" si="17"/>
        <v>4.3060797127727923E-2</v>
      </c>
    </row>
    <row r="311" spans="1:5" x14ac:dyDescent="0.25">
      <c r="A311" s="40">
        <f t="shared" si="18"/>
        <v>33662</v>
      </c>
      <c r="B311" s="40">
        <f t="shared" si="19"/>
        <v>33663</v>
      </c>
      <c r="C311" s="48">
        <v>0.45240000000000002</v>
      </c>
      <c r="D311" s="49">
        <f t="shared" si="20"/>
        <v>0.67860000000000009</v>
      </c>
      <c r="E311" s="49">
        <f t="shared" si="17"/>
        <v>4.4108428435512659E-2</v>
      </c>
    </row>
    <row r="312" spans="1:5" x14ac:dyDescent="0.25">
      <c r="A312" s="40">
        <f t="shared" si="18"/>
        <v>33664</v>
      </c>
      <c r="B312" s="40">
        <f t="shared" si="19"/>
        <v>33694</v>
      </c>
      <c r="C312" s="48">
        <v>0.45240000000000002</v>
      </c>
      <c r="D312" s="49">
        <f t="shared" si="20"/>
        <v>0.67860000000000009</v>
      </c>
      <c r="E312" s="49">
        <f t="shared" si="17"/>
        <v>4.4108428435512659E-2</v>
      </c>
    </row>
    <row r="313" spans="1:5" x14ac:dyDescent="0.25">
      <c r="A313" s="40">
        <f t="shared" si="18"/>
        <v>33695</v>
      </c>
      <c r="B313" s="40">
        <v>33723</v>
      </c>
      <c r="C313" s="48">
        <v>0.45240000000000002</v>
      </c>
      <c r="D313" s="49">
        <f t="shared" si="20"/>
        <v>0.67860000000000009</v>
      </c>
      <c r="E313" s="49">
        <f t="shared" si="17"/>
        <v>4.4108428435512659E-2</v>
      </c>
    </row>
    <row r="314" spans="1:5" x14ac:dyDescent="0.25">
      <c r="A314" s="40">
        <f t="shared" si="18"/>
        <v>33724</v>
      </c>
      <c r="B314" s="40">
        <f t="shared" si="19"/>
        <v>33724</v>
      </c>
      <c r="C314" s="48">
        <v>0.42599999999999999</v>
      </c>
      <c r="D314" s="49">
        <f t="shared" si="20"/>
        <v>0.63900000000000001</v>
      </c>
      <c r="E314" s="49">
        <f t="shared" si="17"/>
        <v>4.2033255942234282E-2</v>
      </c>
    </row>
    <row r="315" spans="1:5" x14ac:dyDescent="0.25">
      <c r="A315" s="40">
        <f t="shared" si="18"/>
        <v>33725</v>
      </c>
      <c r="B315" s="40">
        <f t="shared" si="19"/>
        <v>33755</v>
      </c>
      <c r="C315" s="48">
        <v>0.42599999999999999</v>
      </c>
      <c r="D315" s="49">
        <f t="shared" si="20"/>
        <v>0.63900000000000001</v>
      </c>
      <c r="E315" s="49">
        <f t="shared" si="17"/>
        <v>4.2033255942234282E-2</v>
      </c>
    </row>
    <row r="316" spans="1:5" x14ac:dyDescent="0.25">
      <c r="A316" s="40">
        <f t="shared" si="18"/>
        <v>33756</v>
      </c>
      <c r="B316" s="40">
        <f t="shared" si="19"/>
        <v>33785</v>
      </c>
      <c r="C316" s="48">
        <v>0.42599999999999999</v>
      </c>
      <c r="D316" s="49">
        <f t="shared" si="20"/>
        <v>0.63900000000000001</v>
      </c>
      <c r="E316" s="49">
        <f t="shared" si="17"/>
        <v>4.2033255942234282E-2</v>
      </c>
    </row>
    <row r="317" spans="1:5" x14ac:dyDescent="0.25">
      <c r="A317" s="40">
        <f t="shared" si="18"/>
        <v>33786</v>
      </c>
      <c r="B317" s="40">
        <f t="shared" si="19"/>
        <v>33816</v>
      </c>
      <c r="C317" s="48">
        <v>0.4123</v>
      </c>
      <c r="D317" s="49">
        <f t="shared" si="20"/>
        <v>0.61844999999999994</v>
      </c>
      <c r="E317" s="49">
        <f t="shared" si="17"/>
        <v>4.0938185998393273E-2</v>
      </c>
    </row>
    <row r="318" spans="1:5" x14ac:dyDescent="0.25">
      <c r="A318" s="40">
        <f t="shared" si="18"/>
        <v>33817</v>
      </c>
      <c r="B318" s="40">
        <v>33846</v>
      </c>
      <c r="C318" s="48">
        <v>0.4123</v>
      </c>
      <c r="D318" s="49">
        <f t="shared" si="20"/>
        <v>0.61844999999999994</v>
      </c>
      <c r="E318" s="49">
        <f t="shared" si="17"/>
        <v>4.0938185998393273E-2</v>
      </c>
    </row>
    <row r="319" spans="1:5" x14ac:dyDescent="0.25">
      <c r="A319" s="40">
        <f t="shared" si="18"/>
        <v>33847</v>
      </c>
      <c r="B319" s="40">
        <f t="shared" si="19"/>
        <v>33847</v>
      </c>
      <c r="C319" s="48">
        <v>0.37609999999999999</v>
      </c>
      <c r="D319" s="49">
        <f t="shared" si="20"/>
        <v>0.56414999999999993</v>
      </c>
      <c r="E319" s="49">
        <f t="shared" si="17"/>
        <v>3.7982105771938057E-2</v>
      </c>
    </row>
    <row r="320" spans="1:5" x14ac:dyDescent="0.25">
      <c r="A320" s="40">
        <f t="shared" si="18"/>
        <v>33848</v>
      </c>
      <c r="B320" s="40">
        <f t="shared" si="19"/>
        <v>33877</v>
      </c>
      <c r="C320" s="48">
        <v>0.37609999999999999</v>
      </c>
      <c r="D320" s="49">
        <f t="shared" si="20"/>
        <v>0.56414999999999993</v>
      </c>
      <c r="E320" s="49">
        <f t="shared" si="17"/>
        <v>3.7982105771938057E-2</v>
      </c>
    </row>
    <row r="321" spans="1:5" x14ac:dyDescent="0.25">
      <c r="A321" s="40">
        <f t="shared" si="18"/>
        <v>33878</v>
      </c>
      <c r="B321" s="40">
        <f t="shared" si="19"/>
        <v>33908</v>
      </c>
      <c r="C321" s="48">
        <v>0.37609999999999999</v>
      </c>
      <c r="D321" s="49">
        <f t="shared" si="20"/>
        <v>0.56414999999999993</v>
      </c>
      <c r="E321" s="49">
        <f t="shared" si="17"/>
        <v>3.7982105771938057E-2</v>
      </c>
    </row>
    <row r="322" spans="1:5" x14ac:dyDescent="0.25">
      <c r="A322" s="40">
        <f t="shared" si="18"/>
        <v>33909</v>
      </c>
      <c r="B322" s="40">
        <f t="shared" si="19"/>
        <v>33938</v>
      </c>
      <c r="C322" s="48">
        <v>0.36270000000000002</v>
      </c>
      <c r="D322" s="49">
        <f t="shared" si="20"/>
        <v>0.54405000000000003</v>
      </c>
      <c r="E322" s="49">
        <f t="shared" si="17"/>
        <v>3.6863961742151563E-2</v>
      </c>
    </row>
    <row r="323" spans="1:5" x14ac:dyDescent="0.25">
      <c r="A323" s="40">
        <f t="shared" si="18"/>
        <v>33939</v>
      </c>
      <c r="B323" s="40">
        <f t="shared" si="19"/>
        <v>33969</v>
      </c>
      <c r="C323" s="48">
        <v>0.36270000000000002</v>
      </c>
      <c r="D323" s="49">
        <f t="shared" si="20"/>
        <v>0.54405000000000003</v>
      </c>
      <c r="E323" s="49">
        <f t="shared" ref="E323:E386" si="21">((1+D323)^(1/12)-1)</f>
        <v>3.6863961742151563E-2</v>
      </c>
    </row>
    <row r="324" spans="1:5" x14ac:dyDescent="0.25">
      <c r="A324" s="40">
        <f t="shared" ref="A324:A387" si="22">1+B323</f>
        <v>33970</v>
      </c>
      <c r="B324" s="40">
        <f t="shared" si="19"/>
        <v>34000</v>
      </c>
      <c r="C324" s="48">
        <v>0.36230000000000001</v>
      </c>
      <c r="D324" s="49">
        <f t="shared" si="20"/>
        <v>0.54344999999999999</v>
      </c>
      <c r="E324" s="49">
        <f t="shared" si="21"/>
        <v>3.6830379647134315E-2</v>
      </c>
    </row>
    <row r="325" spans="1:5" x14ac:dyDescent="0.25">
      <c r="A325" s="40">
        <f t="shared" si="22"/>
        <v>34001</v>
      </c>
      <c r="B325" s="40">
        <f t="shared" si="19"/>
        <v>34028</v>
      </c>
      <c r="C325" s="48">
        <v>0.36230000000000001</v>
      </c>
      <c r="D325" s="49">
        <f t="shared" si="20"/>
        <v>0.54344999999999999</v>
      </c>
      <c r="E325" s="49">
        <f t="shared" si="21"/>
        <v>3.6830379647134315E-2</v>
      </c>
    </row>
    <row r="326" spans="1:5" x14ac:dyDescent="0.25">
      <c r="A326" s="40">
        <f t="shared" si="22"/>
        <v>34029</v>
      </c>
      <c r="B326" s="40">
        <f t="shared" si="19"/>
        <v>34059</v>
      </c>
      <c r="C326" s="48">
        <v>0.36359999999999998</v>
      </c>
      <c r="D326" s="49">
        <f t="shared" si="20"/>
        <v>0.5454</v>
      </c>
      <c r="E326" s="49">
        <f t="shared" si="21"/>
        <v>3.6939477740691062E-2</v>
      </c>
    </row>
    <row r="327" spans="1:5" x14ac:dyDescent="0.25">
      <c r="A327" s="40">
        <f t="shared" si="22"/>
        <v>34060</v>
      </c>
      <c r="B327" s="40">
        <f t="shared" si="19"/>
        <v>34089</v>
      </c>
      <c r="C327" s="48">
        <v>0.36359999999999998</v>
      </c>
      <c r="D327" s="49">
        <f t="shared" si="20"/>
        <v>0.5454</v>
      </c>
      <c r="E327" s="49">
        <f t="shared" si="21"/>
        <v>3.6939477740691062E-2</v>
      </c>
    </row>
    <row r="328" spans="1:5" x14ac:dyDescent="0.25">
      <c r="A328" s="40">
        <f t="shared" si="22"/>
        <v>34090</v>
      </c>
      <c r="B328" s="40">
        <f t="shared" si="19"/>
        <v>34120</v>
      </c>
      <c r="C328" s="48">
        <v>0.3725</v>
      </c>
      <c r="D328" s="49">
        <f t="shared" si="20"/>
        <v>0.55874999999999997</v>
      </c>
      <c r="E328" s="49">
        <f t="shared" si="21"/>
        <v>3.7683008706393739E-2</v>
      </c>
    </row>
    <row r="329" spans="1:5" x14ac:dyDescent="0.25">
      <c r="A329" s="40">
        <f t="shared" si="22"/>
        <v>34121</v>
      </c>
      <c r="B329" s="40">
        <f t="shared" si="19"/>
        <v>34150</v>
      </c>
      <c r="C329" s="48">
        <v>0.3725</v>
      </c>
      <c r="D329" s="49">
        <f t="shared" si="20"/>
        <v>0.55874999999999997</v>
      </c>
      <c r="E329" s="49">
        <f t="shared" si="21"/>
        <v>3.7683008706393739E-2</v>
      </c>
    </row>
    <row r="330" spans="1:5" x14ac:dyDescent="0.25">
      <c r="A330" s="40">
        <f t="shared" si="22"/>
        <v>34151</v>
      </c>
      <c r="B330" s="40">
        <f t="shared" si="19"/>
        <v>34181</v>
      </c>
      <c r="C330" s="48">
        <v>0.37509999999999999</v>
      </c>
      <c r="D330" s="49">
        <f t="shared" si="20"/>
        <v>0.56264999999999998</v>
      </c>
      <c r="E330" s="49">
        <f t="shared" si="21"/>
        <v>3.7899118317422653E-2</v>
      </c>
    </row>
    <row r="331" spans="1:5" x14ac:dyDescent="0.25">
      <c r="A331" s="40">
        <f t="shared" si="22"/>
        <v>34182</v>
      </c>
      <c r="B331" s="40">
        <f t="shared" si="19"/>
        <v>34212</v>
      </c>
      <c r="C331" s="48">
        <v>0.37509999999999999</v>
      </c>
      <c r="D331" s="49">
        <f t="shared" si="20"/>
        <v>0.56264999999999998</v>
      </c>
      <c r="E331" s="49">
        <f t="shared" si="21"/>
        <v>3.7899118317422653E-2</v>
      </c>
    </row>
    <row r="332" spans="1:5" x14ac:dyDescent="0.25">
      <c r="A332" s="40">
        <f t="shared" si="22"/>
        <v>34213</v>
      </c>
      <c r="B332" s="40">
        <f t="shared" si="19"/>
        <v>34242</v>
      </c>
      <c r="C332" s="48">
        <v>0.376</v>
      </c>
      <c r="D332" s="49">
        <f t="shared" si="20"/>
        <v>0.56400000000000006</v>
      </c>
      <c r="E332" s="49">
        <f t="shared" si="21"/>
        <v>3.7973810310092837E-2</v>
      </c>
    </row>
    <row r="333" spans="1:5" x14ac:dyDescent="0.25">
      <c r="A333" s="40">
        <f t="shared" si="22"/>
        <v>34243</v>
      </c>
      <c r="B333" s="40">
        <f t="shared" si="19"/>
        <v>34273</v>
      </c>
      <c r="C333" s="48">
        <v>0.376</v>
      </c>
      <c r="D333" s="49">
        <f t="shared" si="20"/>
        <v>0.56400000000000006</v>
      </c>
      <c r="E333" s="49">
        <f t="shared" si="21"/>
        <v>3.7973810310092837E-2</v>
      </c>
    </row>
    <row r="334" spans="1:5" x14ac:dyDescent="0.25">
      <c r="A334" s="40">
        <f t="shared" si="22"/>
        <v>34274</v>
      </c>
      <c r="B334" s="40">
        <f t="shared" si="19"/>
        <v>34303</v>
      </c>
      <c r="C334" s="48">
        <v>0.37890000000000001</v>
      </c>
      <c r="D334" s="49">
        <f t="shared" si="20"/>
        <v>0.56835000000000002</v>
      </c>
      <c r="E334" s="49">
        <f t="shared" si="21"/>
        <v>3.8214083137792176E-2</v>
      </c>
    </row>
    <row r="335" spans="1:5" x14ac:dyDescent="0.25">
      <c r="A335" s="40">
        <f t="shared" si="22"/>
        <v>34304</v>
      </c>
      <c r="B335" s="40">
        <f t="shared" si="19"/>
        <v>34334</v>
      </c>
      <c r="C335" s="48">
        <v>0.37890000000000001</v>
      </c>
      <c r="D335" s="49">
        <f t="shared" si="20"/>
        <v>0.56835000000000002</v>
      </c>
      <c r="E335" s="49">
        <f t="shared" si="21"/>
        <v>3.8214083137792176E-2</v>
      </c>
    </row>
    <row r="336" spans="1:5" x14ac:dyDescent="0.25">
      <c r="A336" s="40">
        <f t="shared" si="22"/>
        <v>34335</v>
      </c>
      <c r="B336" s="40">
        <f t="shared" si="19"/>
        <v>34365</v>
      </c>
      <c r="C336" s="48">
        <v>0.35420000000000001</v>
      </c>
      <c r="D336" s="49">
        <v>0.35420000000000001</v>
      </c>
      <c r="E336" s="49">
        <f t="shared" si="21"/>
        <v>2.5589503709324335E-2</v>
      </c>
    </row>
    <row r="337" spans="1:5" x14ac:dyDescent="0.25">
      <c r="A337" s="40">
        <f t="shared" si="22"/>
        <v>34366</v>
      </c>
      <c r="B337" s="40">
        <f t="shared" si="19"/>
        <v>34393</v>
      </c>
      <c r="C337" s="48">
        <v>0.35420000000000001</v>
      </c>
      <c r="D337" s="49">
        <v>0.35420000000000001</v>
      </c>
      <c r="E337" s="49">
        <f t="shared" si="21"/>
        <v>2.5589503709324335E-2</v>
      </c>
    </row>
    <row r="338" spans="1:5" x14ac:dyDescent="0.25">
      <c r="A338" s="40">
        <f t="shared" si="22"/>
        <v>34394</v>
      </c>
      <c r="B338" s="40">
        <f t="shared" si="19"/>
        <v>34424</v>
      </c>
      <c r="C338" s="48">
        <v>0.37330000000000002</v>
      </c>
      <c r="D338" s="49">
        <f t="shared" ref="D338:D401" si="23">+C338*1.5</f>
        <v>0.55995000000000006</v>
      </c>
      <c r="E338" s="49">
        <f t="shared" si="21"/>
        <v>3.7749556712522336E-2</v>
      </c>
    </row>
    <row r="339" spans="1:5" x14ac:dyDescent="0.25">
      <c r="A339" s="40">
        <f t="shared" si="22"/>
        <v>34425</v>
      </c>
      <c r="B339" s="40">
        <f t="shared" si="19"/>
        <v>34454</v>
      </c>
      <c r="C339" s="48">
        <v>0.37330000000000002</v>
      </c>
      <c r="D339" s="49">
        <f t="shared" si="23"/>
        <v>0.55995000000000006</v>
      </c>
      <c r="E339" s="49">
        <f t="shared" si="21"/>
        <v>3.7749556712522336E-2</v>
      </c>
    </row>
    <row r="340" spans="1:5" x14ac:dyDescent="0.25">
      <c r="A340" s="40">
        <f t="shared" si="22"/>
        <v>34455</v>
      </c>
      <c r="B340" s="40">
        <f t="shared" si="19"/>
        <v>34485</v>
      </c>
      <c r="C340" s="48">
        <v>0.38119999999999998</v>
      </c>
      <c r="D340" s="49">
        <f t="shared" si="23"/>
        <v>0.57179999999999997</v>
      </c>
      <c r="E340" s="49">
        <f t="shared" si="21"/>
        <v>3.8404210360355906E-2</v>
      </c>
    </row>
    <row r="341" spans="1:5" x14ac:dyDescent="0.25">
      <c r="A341" s="40">
        <f t="shared" si="22"/>
        <v>34486</v>
      </c>
      <c r="B341" s="40">
        <f t="shared" si="19"/>
        <v>34515</v>
      </c>
      <c r="C341" s="48">
        <v>0.38119999999999998</v>
      </c>
      <c r="D341" s="49">
        <f t="shared" si="23"/>
        <v>0.57179999999999997</v>
      </c>
      <c r="E341" s="49">
        <f t="shared" si="21"/>
        <v>3.8404210360355906E-2</v>
      </c>
    </row>
    <row r="342" spans="1:5" x14ac:dyDescent="0.25">
      <c r="A342" s="40">
        <f t="shared" si="22"/>
        <v>34516</v>
      </c>
      <c r="B342" s="40">
        <f t="shared" si="19"/>
        <v>34546</v>
      </c>
      <c r="C342" s="48">
        <v>0.3846</v>
      </c>
      <c r="D342" s="49">
        <f t="shared" si="23"/>
        <v>0.57689999999999997</v>
      </c>
      <c r="E342" s="49">
        <f t="shared" si="21"/>
        <v>3.8684568443883238E-2</v>
      </c>
    </row>
    <row r="343" spans="1:5" x14ac:dyDescent="0.25">
      <c r="A343" s="40">
        <f t="shared" si="22"/>
        <v>34547</v>
      </c>
      <c r="B343" s="40">
        <f t="shared" si="19"/>
        <v>34577</v>
      </c>
      <c r="C343" s="48">
        <v>0.3846</v>
      </c>
      <c r="D343" s="49">
        <f t="shared" si="23"/>
        <v>0.57689999999999997</v>
      </c>
      <c r="E343" s="49">
        <f t="shared" si="21"/>
        <v>3.8684568443883238E-2</v>
      </c>
    </row>
    <row r="344" spans="1:5" x14ac:dyDescent="0.25">
      <c r="A344" s="40">
        <f t="shared" si="22"/>
        <v>34578</v>
      </c>
      <c r="B344" s="40">
        <f t="shared" si="19"/>
        <v>34607</v>
      </c>
      <c r="C344" s="48">
        <v>0.39029999999999998</v>
      </c>
      <c r="D344" s="49">
        <f t="shared" si="23"/>
        <v>0.58545000000000003</v>
      </c>
      <c r="E344" s="49">
        <f t="shared" si="21"/>
        <v>3.915272113132473E-2</v>
      </c>
    </row>
    <row r="345" spans="1:5" x14ac:dyDescent="0.25">
      <c r="A345" s="40">
        <f t="shared" si="22"/>
        <v>34608</v>
      </c>
      <c r="B345" s="40">
        <f t="shared" si="19"/>
        <v>34638</v>
      </c>
      <c r="C345" s="48">
        <v>0.39029999999999998</v>
      </c>
      <c r="D345" s="49">
        <f t="shared" si="23"/>
        <v>0.58545000000000003</v>
      </c>
      <c r="E345" s="49">
        <f t="shared" si="21"/>
        <v>3.915272113132473E-2</v>
      </c>
    </row>
    <row r="346" spans="1:5" x14ac:dyDescent="0.25">
      <c r="A346" s="40">
        <f t="shared" si="22"/>
        <v>34639</v>
      </c>
      <c r="B346" s="40">
        <f t="shared" si="19"/>
        <v>34668</v>
      </c>
      <c r="C346" s="48">
        <v>0.40460000000000002</v>
      </c>
      <c r="D346" s="49">
        <f t="shared" si="23"/>
        <v>0.6069</v>
      </c>
      <c r="E346" s="49">
        <f t="shared" si="21"/>
        <v>4.0317100932568239E-2</v>
      </c>
    </row>
    <row r="347" spans="1:5" x14ac:dyDescent="0.25">
      <c r="A347" s="40">
        <f t="shared" si="22"/>
        <v>34669</v>
      </c>
      <c r="B347" s="40">
        <f t="shared" si="19"/>
        <v>34699</v>
      </c>
      <c r="C347" s="48">
        <v>0.40460000000000002</v>
      </c>
      <c r="D347" s="49">
        <f t="shared" si="23"/>
        <v>0.6069</v>
      </c>
      <c r="E347" s="49">
        <f t="shared" si="21"/>
        <v>4.0317100932568239E-2</v>
      </c>
    </row>
    <row r="348" spans="1:5" x14ac:dyDescent="0.25">
      <c r="A348" s="40">
        <f t="shared" si="22"/>
        <v>34700</v>
      </c>
      <c r="B348" s="40">
        <f t="shared" si="19"/>
        <v>34730</v>
      </c>
      <c r="C348" s="48">
        <v>0.41699999999999998</v>
      </c>
      <c r="D348" s="49">
        <f t="shared" si="23"/>
        <v>0.62549999999999994</v>
      </c>
      <c r="E348" s="49">
        <f t="shared" si="21"/>
        <v>4.131529595176775E-2</v>
      </c>
    </row>
    <row r="349" spans="1:5" x14ac:dyDescent="0.25">
      <c r="A349" s="40">
        <f t="shared" si="22"/>
        <v>34731</v>
      </c>
      <c r="B349" s="40">
        <f t="shared" si="19"/>
        <v>34758</v>
      </c>
      <c r="C349" s="48">
        <v>0.41699999999999998</v>
      </c>
      <c r="D349" s="49">
        <f t="shared" si="23"/>
        <v>0.62549999999999994</v>
      </c>
      <c r="E349" s="49">
        <f t="shared" si="21"/>
        <v>4.131529595176775E-2</v>
      </c>
    </row>
    <row r="350" spans="1:5" x14ac:dyDescent="0.25">
      <c r="A350" s="40">
        <f t="shared" si="22"/>
        <v>34759</v>
      </c>
      <c r="B350" s="40">
        <f t="shared" si="19"/>
        <v>34789</v>
      </c>
      <c r="C350" s="48">
        <v>0.43709999999999999</v>
      </c>
      <c r="D350" s="49">
        <f t="shared" si="23"/>
        <v>0.65564999999999996</v>
      </c>
      <c r="E350" s="49">
        <f t="shared" si="21"/>
        <v>4.2911311287610943E-2</v>
      </c>
    </row>
    <row r="351" spans="1:5" x14ac:dyDescent="0.25">
      <c r="A351" s="40">
        <f t="shared" si="22"/>
        <v>34790</v>
      </c>
      <c r="B351" s="40">
        <f t="shared" si="19"/>
        <v>34819</v>
      </c>
      <c r="C351" s="48">
        <v>0.43709999999999999</v>
      </c>
      <c r="D351" s="49">
        <f t="shared" si="23"/>
        <v>0.65564999999999996</v>
      </c>
      <c r="E351" s="49">
        <f t="shared" si="21"/>
        <v>4.2911311287610943E-2</v>
      </c>
    </row>
    <row r="352" spans="1:5" x14ac:dyDescent="0.25">
      <c r="A352" s="40">
        <f t="shared" si="22"/>
        <v>34820</v>
      </c>
      <c r="B352" s="40">
        <f t="shared" si="19"/>
        <v>34850</v>
      </c>
      <c r="C352" s="48">
        <v>0.43859999999999999</v>
      </c>
      <c r="D352" s="49">
        <f t="shared" si="23"/>
        <v>0.65789999999999993</v>
      </c>
      <c r="E352" s="49">
        <f t="shared" si="21"/>
        <v>4.3029346003530922E-2</v>
      </c>
    </row>
    <row r="353" spans="1:5" x14ac:dyDescent="0.25">
      <c r="A353" s="40">
        <f t="shared" si="22"/>
        <v>34851</v>
      </c>
      <c r="B353" s="40">
        <f t="shared" ref="B353:B426" si="24">EOMONTH(A353,0)</f>
        <v>34880</v>
      </c>
      <c r="C353" s="48">
        <v>0.43859999999999999</v>
      </c>
      <c r="D353" s="49">
        <f t="shared" si="23"/>
        <v>0.65789999999999993</v>
      </c>
      <c r="E353" s="49">
        <f t="shared" si="21"/>
        <v>4.3029346003530922E-2</v>
      </c>
    </row>
    <row r="354" spans="1:5" x14ac:dyDescent="0.25">
      <c r="A354" s="40">
        <f t="shared" si="22"/>
        <v>34881</v>
      </c>
      <c r="B354" s="40">
        <f t="shared" si="24"/>
        <v>34911</v>
      </c>
      <c r="C354" s="48">
        <v>0.45329999999999998</v>
      </c>
      <c r="D354" s="49">
        <f t="shared" si="23"/>
        <v>0.67994999999999994</v>
      </c>
      <c r="E354" s="49">
        <f t="shared" si="21"/>
        <v>4.4178378943438679E-2</v>
      </c>
    </row>
    <row r="355" spans="1:5" x14ac:dyDescent="0.25">
      <c r="A355" s="40">
        <f t="shared" si="22"/>
        <v>34912</v>
      </c>
      <c r="B355" s="40">
        <f t="shared" si="24"/>
        <v>34942</v>
      </c>
      <c r="C355" s="48">
        <v>0.45329999999999998</v>
      </c>
      <c r="D355" s="49">
        <f t="shared" si="23"/>
        <v>0.67994999999999994</v>
      </c>
      <c r="E355" s="49">
        <f t="shared" si="21"/>
        <v>4.4178378943438679E-2</v>
      </c>
    </row>
    <row r="356" spans="1:5" x14ac:dyDescent="0.25">
      <c r="A356" s="40">
        <f t="shared" si="22"/>
        <v>34943</v>
      </c>
      <c r="B356" s="40">
        <f t="shared" si="24"/>
        <v>34972</v>
      </c>
      <c r="C356" s="48">
        <v>0.46350000000000002</v>
      </c>
      <c r="D356" s="49">
        <f t="shared" si="23"/>
        <v>0.69525000000000003</v>
      </c>
      <c r="E356" s="49">
        <f t="shared" si="21"/>
        <v>4.4967570459174766E-2</v>
      </c>
    </row>
    <row r="357" spans="1:5" x14ac:dyDescent="0.25">
      <c r="A357" s="40">
        <f t="shared" si="22"/>
        <v>34973</v>
      </c>
      <c r="B357" s="40">
        <f t="shared" si="24"/>
        <v>35003</v>
      </c>
      <c r="C357" s="48">
        <v>0.46350000000000002</v>
      </c>
      <c r="D357" s="49">
        <f t="shared" si="23"/>
        <v>0.69525000000000003</v>
      </c>
      <c r="E357" s="49">
        <f t="shared" si="21"/>
        <v>4.4967570459174766E-2</v>
      </c>
    </row>
    <row r="358" spans="1:5" x14ac:dyDescent="0.25">
      <c r="A358" s="40">
        <f t="shared" si="22"/>
        <v>35004</v>
      </c>
      <c r="B358" s="40">
        <f t="shared" si="24"/>
        <v>35033</v>
      </c>
      <c r="C358" s="48">
        <v>0.43480000000000002</v>
      </c>
      <c r="D358" s="49">
        <f t="shared" si="23"/>
        <v>0.6522</v>
      </c>
      <c r="E358" s="49">
        <f t="shared" si="21"/>
        <v>4.2730038828439509E-2</v>
      </c>
    </row>
    <row r="359" spans="1:5" x14ac:dyDescent="0.25">
      <c r="A359" s="40">
        <f t="shared" si="22"/>
        <v>35034</v>
      </c>
      <c r="B359" s="40">
        <f t="shared" si="24"/>
        <v>35064</v>
      </c>
      <c r="C359" s="48">
        <v>0.43480000000000002</v>
      </c>
      <c r="D359" s="49">
        <f t="shared" si="23"/>
        <v>0.6522</v>
      </c>
      <c r="E359" s="49">
        <f t="shared" si="21"/>
        <v>4.2730038828439509E-2</v>
      </c>
    </row>
    <row r="360" spans="1:5" x14ac:dyDescent="0.25">
      <c r="A360" s="40">
        <f t="shared" si="22"/>
        <v>35065</v>
      </c>
      <c r="B360" s="40">
        <f t="shared" si="24"/>
        <v>35095</v>
      </c>
      <c r="C360" s="48">
        <v>0.42320000000000002</v>
      </c>
      <c r="D360" s="49">
        <f t="shared" si="23"/>
        <v>0.63480000000000003</v>
      </c>
      <c r="E360" s="49">
        <f t="shared" si="21"/>
        <v>4.1810473334071618E-2</v>
      </c>
    </row>
    <row r="361" spans="1:5" x14ac:dyDescent="0.25">
      <c r="A361" s="40">
        <f t="shared" si="22"/>
        <v>35096</v>
      </c>
      <c r="B361" s="40">
        <f t="shared" si="24"/>
        <v>35124</v>
      </c>
      <c r="C361" s="48">
        <v>0.42320000000000002</v>
      </c>
      <c r="D361" s="49">
        <f t="shared" si="23"/>
        <v>0.63480000000000003</v>
      </c>
      <c r="E361" s="49">
        <f t="shared" si="21"/>
        <v>4.1810473334071618E-2</v>
      </c>
    </row>
    <row r="362" spans="1:5" x14ac:dyDescent="0.25">
      <c r="A362" s="40">
        <f t="shared" si="22"/>
        <v>35125</v>
      </c>
      <c r="B362" s="40">
        <f t="shared" si="24"/>
        <v>35155</v>
      </c>
      <c r="C362" s="48">
        <v>0.43319999999999997</v>
      </c>
      <c r="D362" s="49">
        <f t="shared" si="23"/>
        <v>0.64979999999999993</v>
      </c>
      <c r="E362" s="49">
        <f t="shared" si="21"/>
        <v>4.2603731491371866E-2</v>
      </c>
    </row>
    <row r="363" spans="1:5" x14ac:dyDescent="0.25">
      <c r="A363" s="40">
        <f t="shared" si="22"/>
        <v>35156</v>
      </c>
      <c r="B363" s="40">
        <f t="shared" si="24"/>
        <v>35185</v>
      </c>
      <c r="C363" s="48">
        <v>0.43319999999999997</v>
      </c>
      <c r="D363" s="49">
        <f t="shared" si="23"/>
        <v>0.64979999999999993</v>
      </c>
      <c r="E363" s="49">
        <f t="shared" si="21"/>
        <v>4.2603731491371866E-2</v>
      </c>
    </row>
    <row r="364" spans="1:5" x14ac:dyDescent="0.25">
      <c r="A364" s="40">
        <f t="shared" si="22"/>
        <v>35186</v>
      </c>
      <c r="B364" s="40">
        <f t="shared" si="24"/>
        <v>35216</v>
      </c>
      <c r="C364" s="48">
        <v>0.43780000000000002</v>
      </c>
      <c r="D364" s="49">
        <f t="shared" si="23"/>
        <v>0.65670000000000006</v>
      </c>
      <c r="E364" s="49">
        <f t="shared" si="21"/>
        <v>4.2966412441443502E-2</v>
      </c>
    </row>
    <row r="365" spans="1:5" x14ac:dyDescent="0.25">
      <c r="A365" s="40">
        <f t="shared" si="22"/>
        <v>35217</v>
      </c>
      <c r="B365" s="40">
        <f t="shared" si="24"/>
        <v>35246</v>
      </c>
      <c r="C365" s="48">
        <v>0.43780000000000002</v>
      </c>
      <c r="D365" s="49">
        <f t="shared" si="23"/>
        <v>0.65670000000000006</v>
      </c>
      <c r="E365" s="49">
        <f t="shared" si="21"/>
        <v>4.2966412441443502E-2</v>
      </c>
    </row>
    <row r="366" spans="1:5" x14ac:dyDescent="0.25">
      <c r="A366" s="40">
        <f t="shared" si="22"/>
        <v>35247</v>
      </c>
      <c r="B366" s="40">
        <f t="shared" si="24"/>
        <v>35277</v>
      </c>
      <c r="C366" s="48">
        <v>0.44529999999999997</v>
      </c>
      <c r="D366" s="49">
        <f t="shared" si="23"/>
        <v>0.66794999999999993</v>
      </c>
      <c r="E366" s="49">
        <f t="shared" si="21"/>
        <v>4.3554781452751712E-2</v>
      </c>
    </row>
    <row r="367" spans="1:5" x14ac:dyDescent="0.25">
      <c r="A367" s="40">
        <f t="shared" si="22"/>
        <v>35278</v>
      </c>
      <c r="B367" s="40">
        <f t="shared" si="24"/>
        <v>35308</v>
      </c>
      <c r="C367" s="48">
        <v>0.44529999999999997</v>
      </c>
      <c r="D367" s="49">
        <f t="shared" si="23"/>
        <v>0.66794999999999993</v>
      </c>
      <c r="E367" s="49">
        <f t="shared" si="21"/>
        <v>4.3554781452751712E-2</v>
      </c>
    </row>
    <row r="368" spans="1:5" x14ac:dyDescent="0.25">
      <c r="A368" s="40">
        <f t="shared" si="22"/>
        <v>35309</v>
      </c>
      <c r="B368" s="40">
        <f t="shared" si="24"/>
        <v>35338</v>
      </c>
      <c r="C368" s="48">
        <v>0.44040000000000001</v>
      </c>
      <c r="D368" s="49">
        <f t="shared" si="23"/>
        <v>0.66060000000000008</v>
      </c>
      <c r="E368" s="49">
        <f t="shared" si="21"/>
        <v>4.3170793987365563E-2</v>
      </c>
    </row>
    <row r="369" spans="1:5" x14ac:dyDescent="0.25">
      <c r="A369" s="40">
        <f t="shared" si="22"/>
        <v>35339</v>
      </c>
      <c r="B369" s="40">
        <f t="shared" si="24"/>
        <v>35369</v>
      </c>
      <c r="C369" s="48">
        <v>0.44040000000000001</v>
      </c>
      <c r="D369" s="49">
        <f t="shared" si="23"/>
        <v>0.66060000000000008</v>
      </c>
      <c r="E369" s="49">
        <f t="shared" si="21"/>
        <v>4.3170793987365563E-2</v>
      </c>
    </row>
    <row r="370" spans="1:5" x14ac:dyDescent="0.25">
      <c r="A370" s="40">
        <f t="shared" si="22"/>
        <v>35370</v>
      </c>
      <c r="B370" s="40">
        <f t="shared" si="24"/>
        <v>35399</v>
      </c>
      <c r="C370" s="48">
        <v>0.42949999999999999</v>
      </c>
      <c r="D370" s="49">
        <f t="shared" si="23"/>
        <v>0.64424999999999999</v>
      </c>
      <c r="E370" s="49">
        <f t="shared" si="21"/>
        <v>4.2310999453555986E-2</v>
      </c>
    </row>
    <row r="371" spans="1:5" x14ac:dyDescent="0.25">
      <c r="A371" s="40">
        <f t="shared" si="22"/>
        <v>35400</v>
      </c>
      <c r="B371" s="40">
        <f t="shared" si="24"/>
        <v>35430</v>
      </c>
      <c r="C371" s="48">
        <v>0.42949999999999999</v>
      </c>
      <c r="D371" s="49">
        <f t="shared" si="23"/>
        <v>0.64424999999999999</v>
      </c>
      <c r="E371" s="49">
        <f t="shared" si="21"/>
        <v>4.2310999453555986E-2</v>
      </c>
    </row>
    <row r="372" spans="1:5" x14ac:dyDescent="0.25">
      <c r="A372" s="40">
        <f t="shared" si="22"/>
        <v>35431</v>
      </c>
      <c r="B372" s="40">
        <f t="shared" si="24"/>
        <v>35461</v>
      </c>
      <c r="C372" s="48">
        <v>0.4168</v>
      </c>
      <c r="D372" s="49">
        <f t="shared" si="23"/>
        <v>0.62519999999999998</v>
      </c>
      <c r="E372" s="49">
        <f t="shared" si="21"/>
        <v>4.1299279289348068E-2</v>
      </c>
    </row>
    <row r="373" spans="1:5" x14ac:dyDescent="0.25">
      <c r="A373" s="40">
        <f t="shared" si="22"/>
        <v>35462</v>
      </c>
      <c r="B373" s="40">
        <f t="shared" si="24"/>
        <v>35489</v>
      </c>
      <c r="C373" s="48">
        <v>0.4168</v>
      </c>
      <c r="D373" s="49">
        <f t="shared" si="23"/>
        <v>0.62519999999999998</v>
      </c>
      <c r="E373" s="49">
        <f t="shared" si="21"/>
        <v>4.1299279289348068E-2</v>
      </c>
    </row>
    <row r="374" spans="1:5" x14ac:dyDescent="0.25">
      <c r="A374" s="40">
        <f t="shared" si="22"/>
        <v>35490</v>
      </c>
      <c r="B374" s="40">
        <f t="shared" si="24"/>
        <v>35520</v>
      </c>
      <c r="C374" s="48">
        <v>0.40629999999999999</v>
      </c>
      <c r="D374" s="49">
        <f t="shared" si="23"/>
        <v>0.60945000000000005</v>
      </c>
      <c r="E374" s="49">
        <f t="shared" si="21"/>
        <v>4.0454574799869247E-2</v>
      </c>
    </row>
    <row r="375" spans="1:5" x14ac:dyDescent="0.25">
      <c r="A375" s="40">
        <f t="shared" si="22"/>
        <v>35521</v>
      </c>
      <c r="B375" s="40">
        <f t="shared" si="24"/>
        <v>35550</v>
      </c>
      <c r="C375" s="48">
        <v>0.35289999999999999</v>
      </c>
      <c r="D375" s="49">
        <f t="shared" si="23"/>
        <v>0.52934999999999999</v>
      </c>
      <c r="E375" s="49">
        <f t="shared" si="21"/>
        <v>3.6037735475261679E-2</v>
      </c>
    </row>
    <row r="376" spans="1:5" x14ac:dyDescent="0.25">
      <c r="A376" s="40">
        <f t="shared" si="22"/>
        <v>35551</v>
      </c>
      <c r="B376" s="40">
        <f t="shared" si="24"/>
        <v>35581</v>
      </c>
      <c r="C376" s="48">
        <v>0.38679999999999998</v>
      </c>
      <c r="D376" s="49">
        <f t="shared" si="23"/>
        <v>0.58019999999999994</v>
      </c>
      <c r="E376" s="49">
        <f t="shared" si="21"/>
        <v>3.8865534040415151E-2</v>
      </c>
    </row>
    <row r="377" spans="1:5" x14ac:dyDescent="0.25">
      <c r="A377" s="40">
        <f t="shared" si="22"/>
        <v>35582</v>
      </c>
      <c r="B377" s="40">
        <f t="shared" si="24"/>
        <v>35611</v>
      </c>
      <c r="C377" s="48">
        <v>0.38669999999999999</v>
      </c>
      <c r="D377" s="49">
        <f t="shared" si="23"/>
        <v>0.58004999999999995</v>
      </c>
      <c r="E377" s="49">
        <f t="shared" si="21"/>
        <v>3.8857315850195029E-2</v>
      </c>
    </row>
    <row r="378" spans="1:5" x14ac:dyDescent="0.25">
      <c r="A378" s="40">
        <f t="shared" si="22"/>
        <v>35612</v>
      </c>
      <c r="B378" s="40">
        <f t="shared" si="24"/>
        <v>35642</v>
      </c>
      <c r="C378" s="48">
        <v>0.38290000000000002</v>
      </c>
      <c r="D378" s="49">
        <f t="shared" si="23"/>
        <v>0.57435000000000003</v>
      </c>
      <c r="E378" s="49">
        <f t="shared" si="21"/>
        <v>3.8544493466863505E-2</v>
      </c>
    </row>
    <row r="379" spans="1:5" x14ac:dyDescent="0.25">
      <c r="A379" s="40">
        <f t="shared" si="22"/>
        <v>35643</v>
      </c>
      <c r="B379" s="40">
        <f t="shared" si="24"/>
        <v>35673</v>
      </c>
      <c r="C379" s="48">
        <v>0.38290000000000002</v>
      </c>
      <c r="D379" s="49">
        <f t="shared" si="23"/>
        <v>0.57435000000000003</v>
      </c>
      <c r="E379" s="49">
        <f t="shared" si="21"/>
        <v>3.8544493466863505E-2</v>
      </c>
    </row>
    <row r="380" spans="1:5" x14ac:dyDescent="0.25">
      <c r="A380" s="40">
        <f t="shared" si="22"/>
        <v>35674</v>
      </c>
      <c r="B380" s="40">
        <f t="shared" si="24"/>
        <v>35703</v>
      </c>
      <c r="C380" s="48">
        <v>0.36820000000000003</v>
      </c>
      <c r="D380" s="49">
        <f t="shared" si="23"/>
        <v>0.55230000000000001</v>
      </c>
      <c r="E380" s="49">
        <f t="shared" si="21"/>
        <v>3.7324506552336878E-2</v>
      </c>
    </row>
    <row r="381" spans="1:5" x14ac:dyDescent="0.25">
      <c r="A381" s="40">
        <f t="shared" si="22"/>
        <v>35704</v>
      </c>
      <c r="B381" s="40">
        <f t="shared" si="24"/>
        <v>35734</v>
      </c>
      <c r="C381" s="48">
        <v>0.35439999999999999</v>
      </c>
      <c r="D381" s="49">
        <f t="shared" si="23"/>
        <v>0.53159999999999996</v>
      </c>
      <c r="E381" s="49">
        <f t="shared" si="21"/>
        <v>3.6164669276984585E-2</v>
      </c>
    </row>
    <row r="382" spans="1:5" x14ac:dyDescent="0.25">
      <c r="A382" s="40">
        <f t="shared" si="22"/>
        <v>35735</v>
      </c>
      <c r="B382" s="40">
        <f t="shared" si="24"/>
        <v>35764</v>
      </c>
      <c r="C382" s="48">
        <v>0.3599</v>
      </c>
      <c r="D382" s="49">
        <f t="shared" si="23"/>
        <v>0.53984999999999994</v>
      </c>
      <c r="E382" s="49">
        <f t="shared" si="21"/>
        <v>3.6628635416855237E-2</v>
      </c>
    </row>
    <row r="383" spans="1:5" x14ac:dyDescent="0.25">
      <c r="A383" s="40">
        <f t="shared" si="22"/>
        <v>35765</v>
      </c>
      <c r="B383" s="40">
        <f t="shared" si="24"/>
        <v>35795</v>
      </c>
      <c r="C383" s="48">
        <v>0.36009999999999998</v>
      </c>
      <c r="D383" s="49">
        <f t="shared" si="23"/>
        <v>0.54014999999999991</v>
      </c>
      <c r="E383" s="49">
        <f t="shared" si="21"/>
        <v>3.664546394044188E-2</v>
      </c>
    </row>
    <row r="384" spans="1:5" x14ac:dyDescent="0.25">
      <c r="A384" s="40">
        <f t="shared" si="22"/>
        <v>35796</v>
      </c>
      <c r="B384" s="40">
        <f t="shared" si="24"/>
        <v>35826</v>
      </c>
      <c r="C384" s="48">
        <v>0.35289999999999999</v>
      </c>
      <c r="D384" s="49">
        <f t="shared" si="23"/>
        <v>0.52934999999999999</v>
      </c>
      <c r="E384" s="49">
        <f t="shared" si="21"/>
        <v>3.6037735475261679E-2</v>
      </c>
    </row>
    <row r="385" spans="1:5" x14ac:dyDescent="0.25">
      <c r="A385" s="40">
        <f t="shared" si="22"/>
        <v>35827</v>
      </c>
      <c r="B385" s="40">
        <f t="shared" si="24"/>
        <v>35854</v>
      </c>
      <c r="C385" s="48">
        <v>0.37069999999999997</v>
      </c>
      <c r="D385" s="49">
        <f t="shared" si="23"/>
        <v>0.55604999999999993</v>
      </c>
      <c r="E385" s="49">
        <f t="shared" si="21"/>
        <v>3.7533103819577862E-2</v>
      </c>
    </row>
    <row r="386" spans="1:5" x14ac:dyDescent="0.25">
      <c r="A386" s="40">
        <f t="shared" si="22"/>
        <v>35855</v>
      </c>
      <c r="B386" s="40">
        <f t="shared" si="24"/>
        <v>35885</v>
      </c>
      <c r="C386" s="48">
        <v>0.35599999999999998</v>
      </c>
      <c r="D386" s="49">
        <f t="shared" si="23"/>
        <v>0.53400000000000003</v>
      </c>
      <c r="E386" s="49">
        <f t="shared" si="21"/>
        <v>3.629987706448512E-2</v>
      </c>
    </row>
    <row r="387" spans="1:5" x14ac:dyDescent="0.25">
      <c r="A387" s="40">
        <f t="shared" si="22"/>
        <v>35886</v>
      </c>
      <c r="B387" s="40">
        <f t="shared" si="24"/>
        <v>35915</v>
      </c>
      <c r="C387" s="48">
        <v>0.3901</v>
      </c>
      <c r="D387" s="49">
        <f t="shared" si="23"/>
        <v>0.58515000000000006</v>
      </c>
      <c r="E387" s="49">
        <f t="shared" ref="E387:E450" si="25">((1+D387)^(1/12)-1)</f>
        <v>3.9136333940720247E-2</v>
      </c>
    </row>
    <row r="388" spans="1:5" x14ac:dyDescent="0.25">
      <c r="A388" s="40">
        <f t="shared" ref="A388:A451" si="26">1+B387</f>
        <v>35916</v>
      </c>
      <c r="B388" s="40">
        <f t="shared" si="24"/>
        <v>35946</v>
      </c>
      <c r="C388" s="48">
        <v>0.40579999999999999</v>
      </c>
      <c r="D388" s="49">
        <f t="shared" si="23"/>
        <v>0.60870000000000002</v>
      </c>
      <c r="E388" s="49">
        <f t="shared" si="25"/>
        <v>4.0414162047700763E-2</v>
      </c>
    </row>
    <row r="389" spans="1:5" x14ac:dyDescent="0.25">
      <c r="A389" s="40">
        <f t="shared" si="26"/>
        <v>35947</v>
      </c>
      <c r="B389" s="40">
        <f t="shared" si="24"/>
        <v>35976</v>
      </c>
      <c r="C389" s="48">
        <v>0.41649999999999998</v>
      </c>
      <c r="D389" s="49">
        <f t="shared" si="23"/>
        <v>0.62474999999999992</v>
      </c>
      <c r="E389" s="49">
        <f t="shared" si="25"/>
        <v>4.1275249213404086E-2</v>
      </c>
    </row>
    <row r="390" spans="1:5" x14ac:dyDescent="0.25">
      <c r="A390" s="40">
        <f t="shared" si="26"/>
        <v>35977</v>
      </c>
      <c r="B390" s="40">
        <f t="shared" si="24"/>
        <v>36007</v>
      </c>
      <c r="C390" s="48">
        <v>0.4798</v>
      </c>
      <c r="D390" s="49">
        <f t="shared" si="23"/>
        <v>0.71970000000000001</v>
      </c>
      <c r="E390" s="49">
        <f t="shared" si="25"/>
        <v>4.6215277557030365E-2</v>
      </c>
    </row>
    <row r="391" spans="1:5" x14ac:dyDescent="0.25">
      <c r="A391" s="40">
        <f t="shared" si="26"/>
        <v>36008</v>
      </c>
      <c r="B391" s="40">
        <f t="shared" si="24"/>
        <v>36038</v>
      </c>
      <c r="C391" s="48">
        <v>0.49690000000000001</v>
      </c>
      <c r="D391" s="49">
        <f t="shared" si="23"/>
        <v>0.74534999999999996</v>
      </c>
      <c r="E391" s="49">
        <f t="shared" si="25"/>
        <v>4.7506864188586517E-2</v>
      </c>
    </row>
    <row r="392" spans="1:5" x14ac:dyDescent="0.25">
      <c r="A392" s="40">
        <f t="shared" si="26"/>
        <v>36039</v>
      </c>
      <c r="B392" s="40">
        <f t="shared" si="24"/>
        <v>36068</v>
      </c>
      <c r="C392" s="48">
        <v>0.4531</v>
      </c>
      <c r="D392" s="49">
        <f t="shared" si="23"/>
        <v>0.67964999999999998</v>
      </c>
      <c r="E392" s="49">
        <f t="shared" si="25"/>
        <v>4.416283884027683E-2</v>
      </c>
    </row>
    <row r="393" spans="1:5" x14ac:dyDescent="0.25">
      <c r="A393" s="40">
        <f t="shared" si="26"/>
        <v>36069</v>
      </c>
      <c r="B393" s="40">
        <f t="shared" si="24"/>
        <v>36099</v>
      </c>
      <c r="C393" s="48">
        <v>0.4728</v>
      </c>
      <c r="D393" s="49">
        <f t="shared" si="23"/>
        <v>0.70920000000000005</v>
      </c>
      <c r="E393" s="49">
        <f t="shared" si="25"/>
        <v>4.5681457578360618E-2</v>
      </c>
    </row>
    <row r="394" spans="1:5" x14ac:dyDescent="0.25">
      <c r="A394" s="40">
        <f t="shared" si="26"/>
        <v>36100</v>
      </c>
      <c r="B394" s="40">
        <f t="shared" si="24"/>
        <v>36129</v>
      </c>
      <c r="C394" s="48">
        <v>0.50409999999999999</v>
      </c>
      <c r="D394" s="49">
        <f t="shared" si="23"/>
        <v>0.75614999999999999</v>
      </c>
      <c r="E394" s="49">
        <f t="shared" si="25"/>
        <v>4.8045491365309445E-2</v>
      </c>
    </row>
    <row r="395" spans="1:5" x14ac:dyDescent="0.25">
      <c r="A395" s="40">
        <f t="shared" si="26"/>
        <v>36130</v>
      </c>
      <c r="B395" s="40">
        <f t="shared" si="24"/>
        <v>36160</v>
      </c>
      <c r="C395" s="48">
        <v>0.48899999999999999</v>
      </c>
      <c r="D395" s="49">
        <f t="shared" si="23"/>
        <v>0.73350000000000004</v>
      </c>
      <c r="E395" s="49">
        <f t="shared" si="25"/>
        <v>4.6912343898358966E-2</v>
      </c>
    </row>
    <row r="396" spans="1:5" x14ac:dyDescent="0.25">
      <c r="A396" s="40">
        <f t="shared" si="26"/>
        <v>36161</v>
      </c>
      <c r="B396" s="40">
        <f t="shared" si="24"/>
        <v>36191</v>
      </c>
      <c r="C396" s="48">
        <v>0.46739999999999998</v>
      </c>
      <c r="D396" s="49">
        <f t="shared" si="23"/>
        <v>0.70109999999999995</v>
      </c>
      <c r="E396" s="49">
        <f t="shared" si="25"/>
        <v>4.5267595675717143E-2</v>
      </c>
    </row>
    <row r="397" spans="1:5" x14ac:dyDescent="0.25">
      <c r="A397" s="40">
        <f t="shared" si="26"/>
        <v>36192</v>
      </c>
      <c r="B397" s="40">
        <f t="shared" si="24"/>
        <v>36219</v>
      </c>
      <c r="C397" s="48">
        <v>0.4446</v>
      </c>
      <c r="D397" s="49">
        <f t="shared" si="23"/>
        <v>0.66690000000000005</v>
      </c>
      <c r="E397" s="49">
        <f t="shared" si="25"/>
        <v>4.3500021178309645E-2</v>
      </c>
    </row>
    <row r="398" spans="1:5" x14ac:dyDescent="0.25">
      <c r="A398" s="40">
        <f>+B397+1</f>
        <v>36220</v>
      </c>
      <c r="B398" s="40">
        <v>36233</v>
      </c>
      <c r="C398" s="48">
        <v>0.44319999999999998</v>
      </c>
      <c r="D398" s="49">
        <f t="shared" si="23"/>
        <v>0.66479999999999995</v>
      </c>
      <c r="E398" s="49">
        <f t="shared" si="25"/>
        <v>4.3390405704907931E-2</v>
      </c>
    </row>
    <row r="399" spans="1:5" x14ac:dyDescent="0.25">
      <c r="A399" s="40">
        <v>36234</v>
      </c>
      <c r="B399" s="40">
        <f t="shared" si="24"/>
        <v>36250</v>
      </c>
      <c r="C399" s="48">
        <v>0.36809999999999998</v>
      </c>
      <c r="D399" s="49">
        <f t="shared" si="23"/>
        <v>0.55214999999999992</v>
      </c>
      <c r="E399" s="49">
        <f t="shared" si="25"/>
        <v>3.7316153057107337E-2</v>
      </c>
    </row>
    <row r="400" spans="1:5" x14ac:dyDescent="0.25">
      <c r="A400" s="40">
        <f t="shared" si="26"/>
        <v>36251</v>
      </c>
      <c r="B400" s="40">
        <f t="shared" si="24"/>
        <v>36280</v>
      </c>
      <c r="C400" s="48">
        <v>0.34420000000000001</v>
      </c>
      <c r="D400" s="49">
        <f t="shared" si="23"/>
        <v>0.51629999999999998</v>
      </c>
      <c r="E400" s="49">
        <f t="shared" si="25"/>
        <v>3.5298126052236922E-2</v>
      </c>
    </row>
    <row r="401" spans="1:5" x14ac:dyDescent="0.25">
      <c r="A401" s="40">
        <f t="shared" si="26"/>
        <v>36281</v>
      </c>
      <c r="B401" s="40">
        <f t="shared" si="24"/>
        <v>36311</v>
      </c>
      <c r="C401" s="48">
        <v>0.32129999999999997</v>
      </c>
      <c r="D401" s="49">
        <f t="shared" si="23"/>
        <v>0.48194999999999999</v>
      </c>
      <c r="E401" s="49">
        <f t="shared" si="25"/>
        <v>3.3323078776865689E-2</v>
      </c>
    </row>
    <row r="402" spans="1:5" x14ac:dyDescent="0.25">
      <c r="A402" s="40">
        <f t="shared" si="26"/>
        <v>36312</v>
      </c>
      <c r="B402" s="40">
        <f t="shared" si="24"/>
        <v>36341</v>
      </c>
      <c r="C402" s="48">
        <v>0.28360000000000002</v>
      </c>
      <c r="D402" s="49">
        <f t="shared" ref="D402:D465" si="27">+C402*1.5</f>
        <v>0.4254</v>
      </c>
      <c r="E402" s="49">
        <f t="shared" si="25"/>
        <v>2.9978271451085226E-2</v>
      </c>
    </row>
    <row r="403" spans="1:5" x14ac:dyDescent="0.25">
      <c r="A403" s="40">
        <f t="shared" si="26"/>
        <v>36342</v>
      </c>
      <c r="B403" s="40">
        <f t="shared" si="24"/>
        <v>36372</v>
      </c>
      <c r="C403" s="48">
        <v>0.2571</v>
      </c>
      <c r="D403" s="49">
        <f t="shared" si="27"/>
        <v>0.38564999999999999</v>
      </c>
      <c r="E403" s="49">
        <f t="shared" si="25"/>
        <v>2.7553545701642701E-2</v>
      </c>
    </row>
    <row r="404" spans="1:5" x14ac:dyDescent="0.25">
      <c r="A404" s="40">
        <f t="shared" si="26"/>
        <v>36373</v>
      </c>
      <c r="B404" s="40">
        <f t="shared" si="24"/>
        <v>36403</v>
      </c>
      <c r="C404" s="48">
        <v>0.27579999999999999</v>
      </c>
      <c r="D404" s="49">
        <f t="shared" si="27"/>
        <v>0.41369999999999996</v>
      </c>
      <c r="E404" s="49">
        <f t="shared" si="25"/>
        <v>2.9271082761919143E-2</v>
      </c>
    </row>
    <row r="405" spans="1:5" x14ac:dyDescent="0.25">
      <c r="A405" s="40">
        <f t="shared" si="26"/>
        <v>36404</v>
      </c>
      <c r="B405" s="40">
        <f t="shared" si="24"/>
        <v>36433</v>
      </c>
      <c r="C405" s="48">
        <v>0.2646</v>
      </c>
      <c r="D405" s="49">
        <f t="shared" si="27"/>
        <v>0.39690000000000003</v>
      </c>
      <c r="E405" s="49">
        <f t="shared" si="25"/>
        <v>2.824619190122335E-2</v>
      </c>
    </row>
    <row r="406" spans="1:5" x14ac:dyDescent="0.25">
      <c r="A406" s="40">
        <f t="shared" si="26"/>
        <v>36434</v>
      </c>
      <c r="B406" s="40">
        <f t="shared" si="24"/>
        <v>36464</v>
      </c>
      <c r="C406" s="48">
        <v>0.2581</v>
      </c>
      <c r="D406" s="49">
        <f t="shared" si="27"/>
        <v>0.38714999999999999</v>
      </c>
      <c r="E406" s="49">
        <f t="shared" si="25"/>
        <v>2.7646195727812906E-2</v>
      </c>
    </row>
    <row r="407" spans="1:5" x14ac:dyDescent="0.25">
      <c r="A407" s="40">
        <f t="shared" si="26"/>
        <v>36465</v>
      </c>
      <c r="B407" s="40">
        <f t="shared" si="24"/>
        <v>36494</v>
      </c>
      <c r="C407" s="48">
        <v>0.24129999999999999</v>
      </c>
      <c r="D407" s="49">
        <f t="shared" si="27"/>
        <v>0.36194999999999999</v>
      </c>
      <c r="E407" s="49">
        <f t="shared" si="25"/>
        <v>2.6077340687365114E-2</v>
      </c>
    </row>
    <row r="408" spans="1:5" x14ac:dyDescent="0.25">
      <c r="A408" s="40">
        <f t="shared" si="26"/>
        <v>36495</v>
      </c>
      <c r="B408" s="40">
        <f t="shared" si="24"/>
        <v>36525</v>
      </c>
      <c r="C408" s="48">
        <v>0.22800000000000001</v>
      </c>
      <c r="D408" s="49">
        <f t="shared" si="27"/>
        <v>0.34200000000000003</v>
      </c>
      <c r="E408" s="49">
        <f t="shared" si="25"/>
        <v>2.4816343926377771E-2</v>
      </c>
    </row>
    <row r="409" spans="1:5" x14ac:dyDescent="0.25">
      <c r="A409" s="40">
        <f t="shared" si="26"/>
        <v>36526</v>
      </c>
      <c r="B409" s="40">
        <f t="shared" si="24"/>
        <v>36556</v>
      </c>
      <c r="C409" s="48">
        <v>0.21260000000000001</v>
      </c>
      <c r="D409" s="49">
        <f t="shared" si="27"/>
        <v>0.31890000000000002</v>
      </c>
      <c r="E409" s="49">
        <f t="shared" si="25"/>
        <v>2.3334593797462055E-2</v>
      </c>
    </row>
    <row r="410" spans="1:5" x14ac:dyDescent="0.25">
      <c r="A410" s="40">
        <f t="shared" si="26"/>
        <v>36557</v>
      </c>
      <c r="B410" s="40">
        <f t="shared" si="24"/>
        <v>36585</v>
      </c>
      <c r="C410" s="48">
        <v>0.1739</v>
      </c>
      <c r="D410" s="49">
        <f t="shared" si="27"/>
        <v>0.26085000000000003</v>
      </c>
      <c r="E410" s="49">
        <f t="shared" si="25"/>
        <v>1.9503259372798842E-2</v>
      </c>
    </row>
    <row r="411" spans="1:5" x14ac:dyDescent="0.25">
      <c r="A411" s="40">
        <f t="shared" si="26"/>
        <v>36586</v>
      </c>
      <c r="B411" s="40">
        <f t="shared" si="24"/>
        <v>36616</v>
      </c>
      <c r="C411" s="48">
        <v>0.1767</v>
      </c>
      <c r="D411" s="49">
        <f t="shared" si="27"/>
        <v>0.26505000000000001</v>
      </c>
      <c r="E411" s="49">
        <f t="shared" si="25"/>
        <v>1.9785832647844392E-2</v>
      </c>
    </row>
    <row r="412" spans="1:5" x14ac:dyDescent="0.25">
      <c r="A412" s="40">
        <f t="shared" si="26"/>
        <v>36617</v>
      </c>
      <c r="B412" s="40">
        <f t="shared" si="24"/>
        <v>36646</v>
      </c>
      <c r="C412" s="48">
        <v>0.17610000000000001</v>
      </c>
      <c r="D412" s="49">
        <f t="shared" si="27"/>
        <v>0.26415</v>
      </c>
      <c r="E412" s="49">
        <f t="shared" si="25"/>
        <v>1.9725353703756277E-2</v>
      </c>
    </row>
    <row r="413" spans="1:5" x14ac:dyDescent="0.25">
      <c r="A413" s="40">
        <f t="shared" si="26"/>
        <v>36647</v>
      </c>
      <c r="B413" s="40">
        <f t="shared" si="24"/>
        <v>36677</v>
      </c>
      <c r="C413" s="48">
        <v>0.17610000000000001</v>
      </c>
      <c r="D413" s="49">
        <f t="shared" si="27"/>
        <v>0.26415</v>
      </c>
      <c r="E413" s="49">
        <f t="shared" si="25"/>
        <v>1.9725353703756277E-2</v>
      </c>
    </row>
    <row r="414" spans="1:5" x14ac:dyDescent="0.25">
      <c r="A414" s="40">
        <f t="shared" si="26"/>
        <v>36678</v>
      </c>
      <c r="B414" s="40">
        <f t="shared" si="24"/>
        <v>36707</v>
      </c>
      <c r="C414" s="48">
        <v>0.18079999999999999</v>
      </c>
      <c r="D414" s="49">
        <f t="shared" si="27"/>
        <v>0.2712</v>
      </c>
      <c r="E414" s="49">
        <f t="shared" si="25"/>
        <v>2.0198052963769086E-2</v>
      </c>
    </row>
    <row r="415" spans="1:5" x14ac:dyDescent="0.25">
      <c r="A415" s="40">
        <f t="shared" si="26"/>
        <v>36708</v>
      </c>
      <c r="B415" s="40">
        <f t="shared" si="24"/>
        <v>36738</v>
      </c>
      <c r="C415" s="48">
        <v>0.19839999999999999</v>
      </c>
      <c r="D415" s="49">
        <f t="shared" si="27"/>
        <v>0.29759999999999998</v>
      </c>
      <c r="E415" s="49">
        <f t="shared" si="25"/>
        <v>2.1947070542897462E-2</v>
      </c>
    </row>
    <row r="416" spans="1:5" x14ac:dyDescent="0.25">
      <c r="A416" s="40">
        <f t="shared" si="26"/>
        <v>36739</v>
      </c>
      <c r="B416" s="40">
        <f t="shared" si="24"/>
        <v>36769</v>
      </c>
      <c r="C416" s="48">
        <v>0.2064</v>
      </c>
      <c r="D416" s="49">
        <f t="shared" si="27"/>
        <v>0.30959999999999999</v>
      </c>
      <c r="E416" s="49">
        <f t="shared" si="25"/>
        <v>2.2731319057727628E-2</v>
      </c>
    </row>
    <row r="417" spans="1:5" x14ac:dyDescent="0.25">
      <c r="A417" s="40">
        <f t="shared" si="26"/>
        <v>36770</v>
      </c>
      <c r="B417" s="40">
        <f t="shared" si="24"/>
        <v>36799</v>
      </c>
      <c r="C417" s="48">
        <v>0.22620000000000001</v>
      </c>
      <c r="D417" s="49">
        <f t="shared" si="27"/>
        <v>0.33930000000000005</v>
      </c>
      <c r="E417" s="49">
        <f t="shared" si="25"/>
        <v>2.4644364358950455E-2</v>
      </c>
    </row>
    <row r="418" spans="1:5" x14ac:dyDescent="0.25">
      <c r="A418" s="40">
        <f t="shared" si="26"/>
        <v>36800</v>
      </c>
      <c r="B418" s="40">
        <f t="shared" si="24"/>
        <v>36830</v>
      </c>
      <c r="C418" s="48">
        <v>0.23760000000000001</v>
      </c>
      <c r="D418" s="49">
        <f t="shared" si="27"/>
        <v>0.35639999999999999</v>
      </c>
      <c r="E418" s="49">
        <f t="shared" si="25"/>
        <v>2.5728246055223947E-2</v>
      </c>
    </row>
    <row r="419" spans="1:5" x14ac:dyDescent="0.25">
      <c r="A419" s="40">
        <f t="shared" si="26"/>
        <v>36831</v>
      </c>
      <c r="B419" s="40">
        <f t="shared" si="24"/>
        <v>36860</v>
      </c>
      <c r="C419" s="48">
        <v>0.245</v>
      </c>
      <c r="D419" s="49">
        <f t="shared" si="27"/>
        <v>0.36749999999999999</v>
      </c>
      <c r="E419" s="49">
        <f t="shared" si="25"/>
        <v>2.6425133720261451E-2</v>
      </c>
    </row>
    <row r="420" spans="1:5" x14ac:dyDescent="0.25">
      <c r="A420" s="40">
        <f t="shared" si="26"/>
        <v>36861</v>
      </c>
      <c r="B420" s="40">
        <f t="shared" si="24"/>
        <v>36891</v>
      </c>
      <c r="C420" s="48">
        <v>0.24579999999999999</v>
      </c>
      <c r="D420" s="49">
        <f t="shared" si="27"/>
        <v>0.36869999999999997</v>
      </c>
      <c r="E420" s="49">
        <f t="shared" si="25"/>
        <v>2.6500162059801102E-2</v>
      </c>
    </row>
    <row r="421" spans="1:5" x14ac:dyDescent="0.25">
      <c r="A421" s="40">
        <f t="shared" si="26"/>
        <v>36892</v>
      </c>
      <c r="B421" s="40">
        <f t="shared" si="24"/>
        <v>36922</v>
      </c>
      <c r="C421" s="48">
        <v>0.25059999999999999</v>
      </c>
      <c r="D421" s="49">
        <f t="shared" si="27"/>
        <v>0.37590000000000001</v>
      </c>
      <c r="E421" s="49">
        <f t="shared" si="25"/>
        <v>2.6949069859062424E-2</v>
      </c>
    </row>
    <row r="422" spans="1:5" x14ac:dyDescent="0.25">
      <c r="A422" s="40">
        <f t="shared" si="26"/>
        <v>36923</v>
      </c>
      <c r="B422" s="40">
        <f t="shared" si="24"/>
        <v>36950</v>
      </c>
      <c r="C422" s="48">
        <v>0.25519999999999998</v>
      </c>
      <c r="D422" s="49">
        <f t="shared" si="27"/>
        <v>0.38279999999999997</v>
      </c>
      <c r="E422" s="49">
        <f t="shared" si="25"/>
        <v>2.7377257079175044E-2</v>
      </c>
    </row>
    <row r="423" spans="1:5" x14ac:dyDescent="0.25">
      <c r="A423" s="40">
        <f t="shared" si="26"/>
        <v>36951</v>
      </c>
      <c r="B423" s="40">
        <f t="shared" si="24"/>
        <v>36981</v>
      </c>
      <c r="C423" s="48">
        <v>0.255</v>
      </c>
      <c r="D423" s="49">
        <f t="shared" si="27"/>
        <v>0.38250000000000001</v>
      </c>
      <c r="E423" s="49">
        <f t="shared" si="25"/>
        <v>2.7358681011966146E-2</v>
      </c>
    </row>
    <row r="424" spans="1:5" x14ac:dyDescent="0.25">
      <c r="A424" s="40">
        <f t="shared" si="26"/>
        <v>36982</v>
      </c>
      <c r="B424" s="40">
        <f t="shared" si="24"/>
        <v>37011</v>
      </c>
      <c r="C424" s="48">
        <v>0.25569999999999998</v>
      </c>
      <c r="D424" s="49">
        <f t="shared" si="27"/>
        <v>0.38354999999999995</v>
      </c>
      <c r="E424" s="49">
        <f t="shared" si="25"/>
        <v>2.7423681089788321E-2</v>
      </c>
    </row>
    <row r="425" spans="1:5" x14ac:dyDescent="0.25">
      <c r="A425" s="40">
        <f t="shared" si="26"/>
        <v>37012</v>
      </c>
      <c r="B425" s="40">
        <f t="shared" si="24"/>
        <v>37042</v>
      </c>
      <c r="C425" s="48">
        <v>0.25490000000000002</v>
      </c>
      <c r="D425" s="49">
        <f t="shared" si="27"/>
        <v>0.38235000000000002</v>
      </c>
      <c r="E425" s="49">
        <f t="shared" si="25"/>
        <v>2.7349391592673022E-2</v>
      </c>
    </row>
    <row r="426" spans="1:5" x14ac:dyDescent="0.25">
      <c r="A426" s="40">
        <f t="shared" si="26"/>
        <v>37043</v>
      </c>
      <c r="B426" s="40">
        <f t="shared" si="24"/>
        <v>37072</v>
      </c>
      <c r="C426" s="48">
        <v>0.25380000000000003</v>
      </c>
      <c r="D426" s="49">
        <f t="shared" si="27"/>
        <v>0.38070000000000004</v>
      </c>
      <c r="E426" s="49">
        <f t="shared" si="25"/>
        <v>2.7247146950919232E-2</v>
      </c>
    </row>
    <row r="427" spans="1:5" x14ac:dyDescent="0.25">
      <c r="A427" s="40">
        <f t="shared" si="26"/>
        <v>37073</v>
      </c>
      <c r="B427" s="40">
        <v>37095</v>
      </c>
      <c r="C427" s="48">
        <v>0.25269999999999998</v>
      </c>
      <c r="D427" s="49">
        <f t="shared" si="27"/>
        <v>0.37905</v>
      </c>
      <c r="E427" s="49">
        <f t="shared" si="25"/>
        <v>2.7144790242960681E-2</v>
      </c>
    </row>
    <row r="428" spans="1:5" x14ac:dyDescent="0.25">
      <c r="A428" s="40">
        <f>1+B427</f>
        <v>37096</v>
      </c>
      <c r="B428" s="40">
        <f t="shared" ref="B428:B492" si="28">EOMONTH(A428,0)</f>
        <v>37103</v>
      </c>
      <c r="C428" s="48">
        <v>0.26079999999999998</v>
      </c>
      <c r="D428" s="49">
        <f t="shared" si="27"/>
        <v>0.39119999999999999</v>
      </c>
      <c r="E428" s="49">
        <f t="shared" si="25"/>
        <v>2.7895892829637337E-2</v>
      </c>
    </row>
    <row r="429" spans="1:5" x14ac:dyDescent="0.25">
      <c r="A429" s="40">
        <f>1+B428</f>
        <v>37104</v>
      </c>
      <c r="B429" s="40">
        <f t="shared" si="28"/>
        <v>37134</v>
      </c>
      <c r="C429" s="48">
        <v>0.24249999999999999</v>
      </c>
      <c r="D429" s="49">
        <f t="shared" si="27"/>
        <v>0.36375000000000002</v>
      </c>
      <c r="E429" s="49">
        <f t="shared" si="25"/>
        <v>2.6190280551482648E-2</v>
      </c>
    </row>
    <row r="430" spans="1:5" x14ac:dyDescent="0.25">
      <c r="A430" s="40">
        <f t="shared" si="26"/>
        <v>37135</v>
      </c>
      <c r="B430" s="40">
        <f t="shared" si="28"/>
        <v>37164</v>
      </c>
      <c r="C430" s="48">
        <v>0.2306</v>
      </c>
      <c r="D430" s="49">
        <f t="shared" si="27"/>
        <v>0.34589999999999999</v>
      </c>
      <c r="E430" s="49">
        <f t="shared" si="25"/>
        <v>2.5064199739822657E-2</v>
      </c>
    </row>
    <row r="431" spans="1:5" x14ac:dyDescent="0.25">
      <c r="A431" s="40">
        <f t="shared" si="26"/>
        <v>37165</v>
      </c>
      <c r="B431" s="40">
        <f t="shared" si="28"/>
        <v>37195</v>
      </c>
      <c r="C431" s="48">
        <v>0.23219999999999999</v>
      </c>
      <c r="D431" s="49">
        <f t="shared" si="27"/>
        <v>0.3483</v>
      </c>
      <c r="E431" s="49">
        <f t="shared" si="25"/>
        <v>2.5216399364027087E-2</v>
      </c>
    </row>
    <row r="432" spans="1:5" x14ac:dyDescent="0.25">
      <c r="A432" s="40">
        <f t="shared" si="26"/>
        <v>37196</v>
      </c>
      <c r="B432" s="40">
        <f t="shared" si="28"/>
        <v>37225</v>
      </c>
      <c r="C432" s="48">
        <v>0.2298</v>
      </c>
      <c r="D432" s="49">
        <f t="shared" si="27"/>
        <v>0.34470000000000001</v>
      </c>
      <c r="E432" s="49">
        <f t="shared" si="25"/>
        <v>2.4988006610359603E-2</v>
      </c>
    </row>
    <row r="433" spans="1:5" x14ac:dyDescent="0.25">
      <c r="A433" s="40">
        <f t="shared" si="26"/>
        <v>37226</v>
      </c>
      <c r="B433" s="40">
        <f t="shared" si="28"/>
        <v>37256</v>
      </c>
      <c r="C433" s="48">
        <v>0.2248</v>
      </c>
      <c r="D433" s="49">
        <f t="shared" si="27"/>
        <v>0.3372</v>
      </c>
      <c r="E433" s="49">
        <f t="shared" si="25"/>
        <v>2.451038260898053E-2</v>
      </c>
    </row>
    <row r="434" spans="1:5" x14ac:dyDescent="0.25">
      <c r="A434" s="40">
        <f t="shared" si="26"/>
        <v>37257</v>
      </c>
      <c r="B434" s="40">
        <f t="shared" si="28"/>
        <v>37287</v>
      </c>
      <c r="C434" s="48">
        <v>0.2281</v>
      </c>
      <c r="D434" s="49">
        <f t="shared" si="27"/>
        <v>0.34215000000000001</v>
      </c>
      <c r="E434" s="49">
        <f t="shared" si="25"/>
        <v>2.4825889044176153E-2</v>
      </c>
    </row>
    <row r="435" spans="1:5" x14ac:dyDescent="0.25">
      <c r="A435" s="40">
        <f t="shared" si="26"/>
        <v>37288</v>
      </c>
      <c r="B435" s="40">
        <f t="shared" si="28"/>
        <v>37315</v>
      </c>
      <c r="C435" s="48">
        <v>0.2235</v>
      </c>
      <c r="D435" s="49">
        <f t="shared" si="27"/>
        <v>0.33524999999999999</v>
      </c>
      <c r="E435" s="49">
        <f t="shared" si="25"/>
        <v>2.4385798168465422E-2</v>
      </c>
    </row>
    <row r="436" spans="1:5" x14ac:dyDescent="0.25">
      <c r="A436" s="40">
        <f t="shared" si="26"/>
        <v>37316</v>
      </c>
      <c r="B436" s="40">
        <f t="shared" si="28"/>
        <v>37346</v>
      </c>
      <c r="C436" s="48">
        <v>0.2097</v>
      </c>
      <c r="D436" s="49">
        <f t="shared" si="27"/>
        <v>0.31455</v>
      </c>
      <c r="E436" s="49">
        <f t="shared" si="25"/>
        <v>2.3052903946530368E-2</v>
      </c>
    </row>
    <row r="437" spans="1:5" x14ac:dyDescent="0.25">
      <c r="A437" s="40">
        <f t="shared" si="26"/>
        <v>37347</v>
      </c>
      <c r="B437" s="40">
        <f t="shared" si="28"/>
        <v>37376</v>
      </c>
      <c r="C437" s="48">
        <v>0.21029999999999999</v>
      </c>
      <c r="D437" s="49">
        <f t="shared" si="27"/>
        <v>0.31545000000000001</v>
      </c>
      <c r="E437" s="49">
        <f t="shared" si="25"/>
        <v>2.3111254637725231E-2</v>
      </c>
    </row>
    <row r="438" spans="1:5" x14ac:dyDescent="0.25">
      <c r="A438" s="40">
        <f t="shared" si="26"/>
        <v>37377</v>
      </c>
      <c r="B438" s="40">
        <f t="shared" si="28"/>
        <v>37407</v>
      </c>
      <c r="C438" s="48">
        <v>0.2</v>
      </c>
      <c r="D438" s="49">
        <f t="shared" si="27"/>
        <v>0.30000000000000004</v>
      </c>
      <c r="E438" s="49">
        <f t="shared" si="25"/>
        <v>2.2104450593615876E-2</v>
      </c>
    </row>
    <row r="439" spans="1:5" x14ac:dyDescent="0.25">
      <c r="A439" s="40">
        <f t="shared" si="26"/>
        <v>37408</v>
      </c>
      <c r="B439" s="40">
        <f t="shared" si="28"/>
        <v>37437</v>
      </c>
      <c r="C439" s="48">
        <v>0.1996</v>
      </c>
      <c r="D439" s="49">
        <f t="shared" si="27"/>
        <v>0.2994</v>
      </c>
      <c r="E439" s="49">
        <f t="shared" si="25"/>
        <v>2.2065130565586122E-2</v>
      </c>
    </row>
    <row r="440" spans="1:5" x14ac:dyDescent="0.25">
      <c r="A440" s="40">
        <f t="shared" si="26"/>
        <v>37438</v>
      </c>
      <c r="B440" s="40">
        <f t="shared" si="28"/>
        <v>37468</v>
      </c>
      <c r="C440" s="48">
        <v>0.19769999999999999</v>
      </c>
      <c r="D440" s="49">
        <f t="shared" si="27"/>
        <v>0.29654999999999998</v>
      </c>
      <c r="E440" s="49">
        <f t="shared" si="25"/>
        <v>2.1878132850398968E-2</v>
      </c>
    </row>
    <row r="441" spans="1:5" x14ac:dyDescent="0.25">
      <c r="A441" s="40">
        <f t="shared" si="26"/>
        <v>37469</v>
      </c>
      <c r="B441" s="40">
        <f t="shared" si="28"/>
        <v>37499</v>
      </c>
      <c r="C441" s="48">
        <v>0.2001</v>
      </c>
      <c r="D441" s="49">
        <f t="shared" si="27"/>
        <v>0.30015000000000003</v>
      </c>
      <c r="E441" s="49">
        <f t="shared" si="25"/>
        <v>2.2114278001317489E-2</v>
      </c>
    </row>
    <row r="442" spans="1:5" x14ac:dyDescent="0.25">
      <c r="A442" s="40">
        <f t="shared" si="26"/>
        <v>37500</v>
      </c>
      <c r="B442" s="40">
        <f t="shared" si="28"/>
        <v>37529</v>
      </c>
      <c r="C442" s="48">
        <v>0.20180000000000001</v>
      </c>
      <c r="D442" s="49">
        <f t="shared" si="27"/>
        <v>0.30270000000000002</v>
      </c>
      <c r="E442" s="49">
        <f t="shared" si="25"/>
        <v>2.2281185112344559E-2</v>
      </c>
    </row>
    <row r="443" spans="1:5" x14ac:dyDescent="0.25">
      <c r="A443" s="40">
        <f t="shared" si="26"/>
        <v>37530</v>
      </c>
      <c r="B443" s="40">
        <f t="shared" si="28"/>
        <v>37560</v>
      </c>
      <c r="C443" s="48">
        <v>0.20300000000000001</v>
      </c>
      <c r="D443" s="49">
        <f t="shared" si="27"/>
        <v>0.30449999999999999</v>
      </c>
      <c r="E443" s="49">
        <f t="shared" si="25"/>
        <v>2.2398821676248071E-2</v>
      </c>
    </row>
    <row r="444" spans="1:5" x14ac:dyDescent="0.25">
      <c r="A444" s="40">
        <f t="shared" si="26"/>
        <v>37561</v>
      </c>
      <c r="B444" s="40">
        <f t="shared" si="28"/>
        <v>37590</v>
      </c>
      <c r="C444" s="48">
        <v>0.1976</v>
      </c>
      <c r="D444" s="49">
        <f t="shared" si="27"/>
        <v>0.2964</v>
      </c>
      <c r="E444" s="49">
        <f t="shared" si="25"/>
        <v>2.1868280431264653E-2</v>
      </c>
    </row>
    <row r="445" spans="1:5" x14ac:dyDescent="0.25">
      <c r="A445" s="40">
        <f t="shared" si="26"/>
        <v>37591</v>
      </c>
      <c r="B445" s="40">
        <f t="shared" si="28"/>
        <v>37621</v>
      </c>
      <c r="C445" s="48">
        <v>0.19689999999999999</v>
      </c>
      <c r="D445" s="49">
        <f t="shared" si="27"/>
        <v>0.29535</v>
      </c>
      <c r="E445" s="49">
        <f t="shared" si="25"/>
        <v>2.1799284223442461E-2</v>
      </c>
    </row>
    <row r="446" spans="1:5" x14ac:dyDescent="0.25">
      <c r="A446" s="40">
        <f t="shared" si="26"/>
        <v>37622</v>
      </c>
      <c r="B446" s="40">
        <f t="shared" si="28"/>
        <v>37652</v>
      </c>
      <c r="C446" s="48">
        <v>0.19639999999999999</v>
      </c>
      <c r="D446" s="49">
        <f t="shared" si="27"/>
        <v>0.29459999999999997</v>
      </c>
      <c r="E446" s="49">
        <f t="shared" si="25"/>
        <v>2.174996982280808E-2</v>
      </c>
    </row>
    <row r="447" spans="1:5" x14ac:dyDescent="0.25">
      <c r="A447" s="40">
        <f t="shared" si="26"/>
        <v>37653</v>
      </c>
      <c r="B447" s="40">
        <f t="shared" si="28"/>
        <v>37680</v>
      </c>
      <c r="C447" s="48">
        <v>0.1978</v>
      </c>
      <c r="D447" s="49">
        <f t="shared" si="27"/>
        <v>0.29670000000000002</v>
      </c>
      <c r="E447" s="49">
        <f t="shared" si="25"/>
        <v>2.1887984224732815E-2</v>
      </c>
    </row>
    <row r="448" spans="1:5" x14ac:dyDescent="0.25">
      <c r="A448" s="40">
        <f t="shared" si="26"/>
        <v>37681</v>
      </c>
      <c r="B448" s="40">
        <f t="shared" si="28"/>
        <v>37711</v>
      </c>
      <c r="C448" s="48">
        <v>0.1946</v>
      </c>
      <c r="D448" s="49">
        <f t="shared" si="27"/>
        <v>0.29189999999999999</v>
      </c>
      <c r="E448" s="49">
        <f t="shared" si="25"/>
        <v>2.1572220872975834E-2</v>
      </c>
    </row>
    <row r="449" spans="1:5" x14ac:dyDescent="0.25">
      <c r="A449" s="40">
        <f t="shared" si="26"/>
        <v>37712</v>
      </c>
      <c r="B449" s="40">
        <f t="shared" si="28"/>
        <v>37741</v>
      </c>
      <c r="C449" s="48">
        <v>0.1981</v>
      </c>
      <c r="D449" s="49">
        <f t="shared" si="27"/>
        <v>0.29715000000000003</v>
      </c>
      <c r="E449" s="49">
        <f t="shared" si="25"/>
        <v>2.1917532081249247E-2</v>
      </c>
    </row>
    <row r="450" spans="1:5" x14ac:dyDescent="0.25">
      <c r="A450" s="40">
        <f t="shared" si="26"/>
        <v>37742</v>
      </c>
      <c r="B450" s="40">
        <f t="shared" si="28"/>
        <v>37772</v>
      </c>
      <c r="C450" s="48">
        <v>0.19889999999999999</v>
      </c>
      <c r="D450" s="49">
        <f t="shared" si="27"/>
        <v>0.29835</v>
      </c>
      <c r="E450" s="49">
        <f t="shared" si="25"/>
        <v>2.1996280451781258E-2</v>
      </c>
    </row>
    <row r="451" spans="1:5" x14ac:dyDescent="0.25">
      <c r="A451" s="40">
        <f t="shared" si="26"/>
        <v>37773</v>
      </c>
      <c r="B451" s="40">
        <f t="shared" si="28"/>
        <v>37802</v>
      </c>
      <c r="C451" s="48">
        <v>0.192</v>
      </c>
      <c r="D451" s="49">
        <f t="shared" si="27"/>
        <v>0.28800000000000003</v>
      </c>
      <c r="E451" s="49">
        <f t="shared" ref="E451:E514" si="29">((1+D451)^(1/12)-1)</f>
        <v>2.1314870275334519E-2</v>
      </c>
    </row>
    <row r="452" spans="1:5" x14ac:dyDescent="0.25">
      <c r="A452" s="40">
        <f t="shared" ref="A452:A516" si="30">1+B451</f>
        <v>37803</v>
      </c>
      <c r="B452" s="40">
        <f t="shared" si="28"/>
        <v>37833</v>
      </c>
      <c r="C452" s="48">
        <v>0.19439999999999999</v>
      </c>
      <c r="D452" s="49">
        <f t="shared" si="27"/>
        <v>0.29159999999999997</v>
      </c>
      <c r="E452" s="49">
        <f t="shared" si="29"/>
        <v>2.1552449974195476E-2</v>
      </c>
    </row>
    <row r="453" spans="1:5" x14ac:dyDescent="0.25">
      <c r="A453" s="40">
        <f t="shared" si="30"/>
        <v>37834</v>
      </c>
      <c r="B453" s="40">
        <f t="shared" si="28"/>
        <v>37864</v>
      </c>
      <c r="C453" s="48">
        <v>0.1988</v>
      </c>
      <c r="D453" s="49">
        <f t="shared" si="27"/>
        <v>0.29820000000000002</v>
      </c>
      <c r="E453" s="49">
        <f t="shared" si="29"/>
        <v>2.1986440554979447E-2</v>
      </c>
    </row>
    <row r="454" spans="1:5" x14ac:dyDescent="0.25">
      <c r="A454" s="40">
        <f t="shared" si="30"/>
        <v>37865</v>
      </c>
      <c r="B454" s="40">
        <f t="shared" si="28"/>
        <v>37894</v>
      </c>
      <c r="C454" s="48">
        <v>0.20119999999999999</v>
      </c>
      <c r="D454" s="49">
        <f t="shared" si="27"/>
        <v>0.30179999999999996</v>
      </c>
      <c r="E454" s="49">
        <f t="shared" si="29"/>
        <v>2.22223109452242E-2</v>
      </c>
    </row>
    <row r="455" spans="1:5" x14ac:dyDescent="0.25">
      <c r="A455" s="40">
        <f t="shared" si="30"/>
        <v>37895</v>
      </c>
      <c r="B455" s="40">
        <f t="shared" si="28"/>
        <v>37925</v>
      </c>
      <c r="C455" s="48">
        <v>0.20039999999999999</v>
      </c>
      <c r="D455" s="49">
        <f t="shared" si="27"/>
        <v>0.30059999999999998</v>
      </c>
      <c r="E455" s="49">
        <f t="shared" si="29"/>
        <v>2.2143753989766646E-2</v>
      </c>
    </row>
    <row r="456" spans="1:5" x14ac:dyDescent="0.25">
      <c r="A456" s="40">
        <f t="shared" si="30"/>
        <v>37926</v>
      </c>
      <c r="B456" s="40">
        <f t="shared" si="28"/>
        <v>37955</v>
      </c>
      <c r="C456" s="48">
        <v>0.19869999999999999</v>
      </c>
      <c r="D456" s="49">
        <f t="shared" si="27"/>
        <v>0.29804999999999998</v>
      </c>
      <c r="E456" s="49">
        <f t="shared" si="29"/>
        <v>2.1976599615920911E-2</v>
      </c>
    </row>
    <row r="457" spans="1:5" x14ac:dyDescent="0.25">
      <c r="A457" s="40">
        <f t="shared" si="30"/>
        <v>37956</v>
      </c>
      <c r="B457" s="40">
        <f t="shared" si="28"/>
        <v>37986</v>
      </c>
      <c r="C457" s="48">
        <v>0.1981</v>
      </c>
      <c r="D457" s="49">
        <f t="shared" si="27"/>
        <v>0.29715000000000003</v>
      </c>
      <c r="E457" s="49">
        <f t="shared" si="29"/>
        <v>2.1917532081249247E-2</v>
      </c>
    </row>
    <row r="458" spans="1:5" x14ac:dyDescent="0.25">
      <c r="A458" s="40">
        <f t="shared" si="30"/>
        <v>37987</v>
      </c>
      <c r="B458" s="40">
        <f t="shared" si="28"/>
        <v>38017</v>
      </c>
      <c r="C458" s="48">
        <v>0.19670000000000001</v>
      </c>
      <c r="D458" s="49">
        <f t="shared" si="27"/>
        <v>0.29505000000000003</v>
      </c>
      <c r="E458" s="49">
        <f t="shared" si="29"/>
        <v>2.1779561604784226E-2</v>
      </c>
    </row>
    <row r="459" spans="1:5" x14ac:dyDescent="0.25">
      <c r="A459" s="40">
        <f t="shared" si="30"/>
        <v>38018</v>
      </c>
      <c r="B459" s="40">
        <f t="shared" si="28"/>
        <v>38046</v>
      </c>
      <c r="C459" s="48">
        <v>0.19739999999999999</v>
      </c>
      <c r="D459" s="49">
        <f t="shared" si="27"/>
        <v>0.29609999999999997</v>
      </c>
      <c r="E459" s="49">
        <f t="shared" si="29"/>
        <v>2.1848572457668247E-2</v>
      </c>
    </row>
    <row r="460" spans="1:5" x14ac:dyDescent="0.25">
      <c r="A460" s="40">
        <f t="shared" si="30"/>
        <v>38047</v>
      </c>
      <c r="B460" s="40">
        <f t="shared" si="28"/>
        <v>38077</v>
      </c>
      <c r="C460" s="48">
        <v>0.19800000000000001</v>
      </c>
      <c r="D460" s="49">
        <f t="shared" si="27"/>
        <v>0.29700000000000004</v>
      </c>
      <c r="E460" s="49">
        <f t="shared" si="29"/>
        <v>2.1907683839926584E-2</v>
      </c>
    </row>
    <row r="461" spans="1:5" x14ac:dyDescent="0.25">
      <c r="A461" s="40">
        <f t="shared" si="30"/>
        <v>38078</v>
      </c>
      <c r="B461" s="40">
        <f t="shared" si="28"/>
        <v>38107</v>
      </c>
      <c r="C461" s="48">
        <v>0.1978</v>
      </c>
      <c r="D461" s="49">
        <f t="shared" si="27"/>
        <v>0.29670000000000002</v>
      </c>
      <c r="E461" s="49">
        <f t="shared" si="29"/>
        <v>2.1887984224732815E-2</v>
      </c>
    </row>
    <row r="462" spans="1:5" x14ac:dyDescent="0.25">
      <c r="A462" s="40">
        <f t="shared" si="30"/>
        <v>38108</v>
      </c>
      <c r="B462" s="40">
        <f t="shared" si="28"/>
        <v>38138</v>
      </c>
      <c r="C462" s="48">
        <v>0.1971</v>
      </c>
      <c r="D462" s="49">
        <f t="shared" si="27"/>
        <v>0.29564999999999997</v>
      </c>
      <c r="E462" s="49">
        <f t="shared" si="29"/>
        <v>2.1819002655476094E-2</v>
      </c>
    </row>
    <row r="463" spans="1:5" x14ac:dyDescent="0.25">
      <c r="A463" s="40">
        <f t="shared" si="30"/>
        <v>38139</v>
      </c>
      <c r="B463" s="40">
        <f t="shared" si="28"/>
        <v>38168</v>
      </c>
      <c r="C463" s="48">
        <v>0.19670000000000001</v>
      </c>
      <c r="D463" s="49">
        <f t="shared" si="27"/>
        <v>0.29505000000000003</v>
      </c>
      <c r="E463" s="49">
        <f t="shared" si="29"/>
        <v>2.1779561604784226E-2</v>
      </c>
    </row>
    <row r="464" spans="1:5" x14ac:dyDescent="0.25">
      <c r="A464" s="40">
        <f t="shared" si="30"/>
        <v>38169</v>
      </c>
      <c r="B464" s="40">
        <f t="shared" si="28"/>
        <v>38199</v>
      </c>
      <c r="C464" s="48">
        <v>0.19439999999999999</v>
      </c>
      <c r="D464" s="49">
        <f t="shared" si="27"/>
        <v>0.29159999999999997</v>
      </c>
      <c r="E464" s="49">
        <f t="shared" si="29"/>
        <v>2.1552449974195476E-2</v>
      </c>
    </row>
    <row r="465" spans="1:5" x14ac:dyDescent="0.25">
      <c r="A465" s="40">
        <f t="shared" si="30"/>
        <v>38200</v>
      </c>
      <c r="B465" s="40">
        <f t="shared" si="28"/>
        <v>38230</v>
      </c>
      <c r="C465" s="48">
        <v>0.1928</v>
      </c>
      <c r="D465" s="49">
        <f t="shared" si="27"/>
        <v>0.28920000000000001</v>
      </c>
      <c r="E465" s="49">
        <f t="shared" si="29"/>
        <v>2.1394131067975497E-2</v>
      </c>
    </row>
    <row r="466" spans="1:5" x14ac:dyDescent="0.25">
      <c r="A466" s="40">
        <f t="shared" si="30"/>
        <v>38231</v>
      </c>
      <c r="B466" s="40">
        <f t="shared" si="28"/>
        <v>38260</v>
      </c>
      <c r="C466" s="48">
        <v>0.19500000000000001</v>
      </c>
      <c r="D466" s="49">
        <f t="shared" ref="D466:D496" si="31">+C466*1.5</f>
        <v>0.29249999999999998</v>
      </c>
      <c r="E466" s="49">
        <f t="shared" si="29"/>
        <v>2.1611750048168954E-2</v>
      </c>
    </row>
    <row r="467" spans="1:5" x14ac:dyDescent="0.25">
      <c r="A467" s="40">
        <f t="shared" si="30"/>
        <v>38261</v>
      </c>
      <c r="B467" s="40">
        <f t="shared" si="28"/>
        <v>38291</v>
      </c>
      <c r="C467" s="48">
        <v>0.19089999999999999</v>
      </c>
      <c r="D467" s="49">
        <f t="shared" si="31"/>
        <v>0.28634999999999999</v>
      </c>
      <c r="E467" s="49">
        <f t="shared" si="29"/>
        <v>2.1205776085708061E-2</v>
      </c>
    </row>
    <row r="468" spans="1:5" x14ac:dyDescent="0.25">
      <c r="A468" s="40">
        <f t="shared" si="30"/>
        <v>38292</v>
      </c>
      <c r="B468" s="40">
        <f t="shared" si="28"/>
        <v>38321</v>
      </c>
      <c r="C468" s="48">
        <v>0.19589999999999999</v>
      </c>
      <c r="D468" s="49">
        <f t="shared" si="31"/>
        <v>0.29385</v>
      </c>
      <c r="E468" s="49">
        <f t="shared" si="29"/>
        <v>2.170062922670235E-2</v>
      </c>
    </row>
    <row r="469" spans="1:5" x14ac:dyDescent="0.25">
      <c r="A469" s="40">
        <f t="shared" si="30"/>
        <v>38322</v>
      </c>
      <c r="B469" s="40">
        <f t="shared" si="28"/>
        <v>38352</v>
      </c>
      <c r="C469" s="48">
        <v>0.19489999999999999</v>
      </c>
      <c r="D469" s="49">
        <f t="shared" si="31"/>
        <v>0.29235</v>
      </c>
      <c r="E469" s="49">
        <f t="shared" si="29"/>
        <v>2.1601869331581591E-2</v>
      </c>
    </row>
    <row r="470" spans="1:5" x14ac:dyDescent="0.25">
      <c r="A470" s="40">
        <f t="shared" si="30"/>
        <v>38353</v>
      </c>
      <c r="B470" s="40">
        <f t="shared" si="28"/>
        <v>38383</v>
      </c>
      <c r="C470" s="48">
        <v>0.19450000000000001</v>
      </c>
      <c r="D470" s="49">
        <f t="shared" si="31"/>
        <v>0.29175000000000001</v>
      </c>
      <c r="E470" s="49">
        <f t="shared" si="29"/>
        <v>2.1562335949712796E-2</v>
      </c>
    </row>
    <row r="471" spans="1:5" x14ac:dyDescent="0.25">
      <c r="A471" s="40">
        <f t="shared" si="30"/>
        <v>38384</v>
      </c>
      <c r="B471" s="40">
        <f t="shared" si="28"/>
        <v>38411</v>
      </c>
      <c r="C471" s="48">
        <v>0.19400000000000001</v>
      </c>
      <c r="D471" s="49">
        <f t="shared" si="31"/>
        <v>0.29100000000000004</v>
      </c>
      <c r="E471" s="49">
        <f t="shared" si="29"/>
        <v>2.1512895544899102E-2</v>
      </c>
    </row>
    <row r="472" spans="1:5" x14ac:dyDescent="0.25">
      <c r="A472" s="40">
        <f t="shared" si="30"/>
        <v>38412</v>
      </c>
      <c r="B472" s="40">
        <f t="shared" si="28"/>
        <v>38442</v>
      </c>
      <c r="C472" s="48">
        <v>0.1915</v>
      </c>
      <c r="D472" s="49">
        <f t="shared" si="31"/>
        <v>0.28725000000000001</v>
      </c>
      <c r="E472" s="49">
        <f t="shared" si="29"/>
        <v>2.1265297898246827E-2</v>
      </c>
    </row>
    <row r="473" spans="1:5" x14ac:dyDescent="0.25">
      <c r="A473" s="40">
        <f t="shared" si="30"/>
        <v>38443</v>
      </c>
      <c r="B473" s="40">
        <f t="shared" si="28"/>
        <v>38472</v>
      </c>
      <c r="C473" s="48">
        <v>0.19189999999999999</v>
      </c>
      <c r="D473" s="49">
        <f t="shared" si="31"/>
        <v>0.28784999999999999</v>
      </c>
      <c r="E473" s="49">
        <f t="shared" si="29"/>
        <v>2.1304957917130052E-2</v>
      </c>
    </row>
    <row r="474" spans="1:5" x14ac:dyDescent="0.25">
      <c r="A474" s="40">
        <f t="shared" si="30"/>
        <v>38473</v>
      </c>
      <c r="B474" s="40">
        <f t="shared" si="28"/>
        <v>38503</v>
      </c>
      <c r="C474" s="48">
        <v>0.19020000000000001</v>
      </c>
      <c r="D474" s="49">
        <f t="shared" si="31"/>
        <v>0.2853</v>
      </c>
      <c r="E474" s="49">
        <f t="shared" si="29"/>
        <v>2.1136285703942326E-2</v>
      </c>
    </row>
    <row r="475" spans="1:5" x14ac:dyDescent="0.25">
      <c r="A475" s="40">
        <f t="shared" si="30"/>
        <v>38504</v>
      </c>
      <c r="B475" s="40">
        <f t="shared" si="28"/>
        <v>38533</v>
      </c>
      <c r="C475" s="48">
        <v>0.1885</v>
      </c>
      <c r="D475" s="49">
        <f t="shared" si="31"/>
        <v>0.28275</v>
      </c>
      <c r="E475" s="49">
        <f t="shared" si="29"/>
        <v>2.0967306457055912E-2</v>
      </c>
    </row>
    <row r="476" spans="1:5" x14ac:dyDescent="0.25">
      <c r="A476" s="40">
        <f t="shared" si="30"/>
        <v>38534</v>
      </c>
      <c r="B476" s="40">
        <f t="shared" si="28"/>
        <v>38564</v>
      </c>
      <c r="C476" s="48">
        <v>0.185</v>
      </c>
      <c r="D476" s="49">
        <f t="shared" si="31"/>
        <v>0.27749999999999997</v>
      </c>
      <c r="E476" s="49">
        <f t="shared" si="29"/>
        <v>2.0618436227328729E-2</v>
      </c>
    </row>
    <row r="477" spans="1:5" x14ac:dyDescent="0.25">
      <c r="A477" s="40">
        <f t="shared" si="30"/>
        <v>38565</v>
      </c>
      <c r="B477" s="40">
        <f t="shared" si="28"/>
        <v>38595</v>
      </c>
      <c r="C477" s="48">
        <v>0.18240000000000001</v>
      </c>
      <c r="D477" s="49">
        <f t="shared" si="31"/>
        <v>0.27360000000000001</v>
      </c>
      <c r="E477" s="49">
        <f t="shared" si="29"/>
        <v>2.0358423686610339E-2</v>
      </c>
    </row>
    <row r="478" spans="1:5" x14ac:dyDescent="0.25">
      <c r="A478" s="40">
        <f t="shared" si="30"/>
        <v>38596</v>
      </c>
      <c r="B478" s="40">
        <f t="shared" si="28"/>
        <v>38625</v>
      </c>
      <c r="C478" s="48">
        <v>0.1822</v>
      </c>
      <c r="D478" s="49">
        <f t="shared" si="31"/>
        <v>0.27329999999999999</v>
      </c>
      <c r="E478" s="49">
        <f t="shared" si="29"/>
        <v>2.0338392503352676E-2</v>
      </c>
    </row>
    <row r="479" spans="1:5" x14ac:dyDescent="0.25">
      <c r="A479" s="40">
        <f t="shared" si="30"/>
        <v>38626</v>
      </c>
      <c r="B479" s="40">
        <f t="shared" si="28"/>
        <v>38656</v>
      </c>
      <c r="C479" s="48">
        <v>0.17929999999999999</v>
      </c>
      <c r="D479" s="49">
        <f t="shared" si="31"/>
        <v>0.26894999999999997</v>
      </c>
      <c r="E479" s="49">
        <f t="shared" si="29"/>
        <v>2.0047453144172334E-2</v>
      </c>
    </row>
    <row r="480" spans="1:5" x14ac:dyDescent="0.25">
      <c r="A480" s="40">
        <f t="shared" si="30"/>
        <v>38657</v>
      </c>
      <c r="B480" s="40">
        <f t="shared" si="28"/>
        <v>38686</v>
      </c>
      <c r="C480" s="48">
        <v>0.17810000000000001</v>
      </c>
      <c r="D480" s="49">
        <f t="shared" si="31"/>
        <v>0.26715</v>
      </c>
      <c r="E480" s="49">
        <f t="shared" si="29"/>
        <v>1.9926796944283565E-2</v>
      </c>
    </row>
    <row r="481" spans="1:5" x14ac:dyDescent="0.25">
      <c r="A481" s="40">
        <f t="shared" si="30"/>
        <v>38687</v>
      </c>
      <c r="B481" s="40">
        <f t="shared" si="28"/>
        <v>38717</v>
      </c>
      <c r="C481" s="48">
        <v>0.1749</v>
      </c>
      <c r="D481" s="49">
        <f t="shared" si="31"/>
        <v>0.26234999999999997</v>
      </c>
      <c r="E481" s="49">
        <f t="shared" si="29"/>
        <v>1.9604277315056429E-2</v>
      </c>
    </row>
    <row r="482" spans="1:5" x14ac:dyDescent="0.25">
      <c r="A482" s="40">
        <f t="shared" si="30"/>
        <v>38718</v>
      </c>
      <c r="B482" s="40">
        <f t="shared" si="28"/>
        <v>38748</v>
      </c>
      <c r="C482" s="48">
        <v>0.17349999999999999</v>
      </c>
      <c r="D482" s="49">
        <f t="shared" si="31"/>
        <v>0.26024999999999998</v>
      </c>
      <c r="E482" s="49">
        <f t="shared" si="29"/>
        <v>1.9462821347354664E-2</v>
      </c>
    </row>
    <row r="483" spans="1:5" x14ac:dyDescent="0.25">
      <c r="A483" s="40">
        <f t="shared" si="30"/>
        <v>38749</v>
      </c>
      <c r="B483" s="40">
        <f t="shared" si="28"/>
        <v>38776</v>
      </c>
      <c r="C483" s="48">
        <v>0.17510000000000001</v>
      </c>
      <c r="D483" s="49">
        <f t="shared" si="31"/>
        <v>0.26264999999999999</v>
      </c>
      <c r="E483" s="49">
        <f t="shared" si="29"/>
        <v>1.9624467698764914E-2</v>
      </c>
    </row>
    <row r="484" spans="1:5" x14ac:dyDescent="0.25">
      <c r="A484" s="40">
        <f t="shared" si="30"/>
        <v>38777</v>
      </c>
      <c r="B484" s="40">
        <f t="shared" si="28"/>
        <v>38807</v>
      </c>
      <c r="C484" s="48">
        <v>0.17249999999999999</v>
      </c>
      <c r="D484" s="49">
        <f t="shared" si="31"/>
        <v>0.25874999999999998</v>
      </c>
      <c r="E484" s="49">
        <f t="shared" si="29"/>
        <v>1.9361649021546912E-2</v>
      </c>
    </row>
    <row r="485" spans="1:5" x14ac:dyDescent="0.25">
      <c r="A485" s="40">
        <f t="shared" si="30"/>
        <v>38808</v>
      </c>
      <c r="B485" s="40">
        <f t="shared" si="28"/>
        <v>38837</v>
      </c>
      <c r="C485" s="48">
        <v>0.16750000000000001</v>
      </c>
      <c r="D485" s="49">
        <f t="shared" si="31"/>
        <v>0.25125000000000003</v>
      </c>
      <c r="E485" s="49">
        <f t="shared" si="29"/>
        <v>1.8854123673782031E-2</v>
      </c>
    </row>
    <row r="486" spans="1:5" x14ac:dyDescent="0.25">
      <c r="A486" s="40">
        <f t="shared" si="30"/>
        <v>38838</v>
      </c>
      <c r="B486" s="40">
        <f t="shared" si="28"/>
        <v>38868</v>
      </c>
      <c r="C486" s="48">
        <v>0.16070000000000001</v>
      </c>
      <c r="D486" s="49">
        <f t="shared" si="31"/>
        <v>0.24105000000000001</v>
      </c>
      <c r="E486" s="49">
        <f t="shared" si="29"/>
        <v>1.815939547443568E-2</v>
      </c>
    </row>
    <row r="487" spans="1:5" x14ac:dyDescent="0.25">
      <c r="A487" s="40">
        <f t="shared" si="30"/>
        <v>38869</v>
      </c>
      <c r="B487" s="40">
        <f t="shared" si="28"/>
        <v>38898</v>
      </c>
      <c r="C487" s="49">
        <v>0.15609999999999999</v>
      </c>
      <c r="D487" s="49">
        <f t="shared" si="31"/>
        <v>0.23414999999999997</v>
      </c>
      <c r="E487" s="49">
        <f t="shared" si="29"/>
        <v>1.7686458185695697E-2</v>
      </c>
    </row>
    <row r="488" spans="1:5" x14ac:dyDescent="0.25">
      <c r="A488" s="40">
        <f t="shared" si="30"/>
        <v>38899</v>
      </c>
      <c r="B488" s="40">
        <f t="shared" si="28"/>
        <v>38929</v>
      </c>
      <c r="C488" s="49">
        <v>0.15079999999999999</v>
      </c>
      <c r="D488" s="49">
        <f t="shared" si="31"/>
        <v>0.22619999999999998</v>
      </c>
      <c r="E488" s="49">
        <f t="shared" si="29"/>
        <v>1.7138537678886179E-2</v>
      </c>
    </row>
    <row r="489" spans="1:5" x14ac:dyDescent="0.25">
      <c r="A489" s="40">
        <f t="shared" si="30"/>
        <v>38930</v>
      </c>
      <c r="B489" s="40">
        <f t="shared" si="28"/>
        <v>38960</v>
      </c>
      <c r="C489" s="50">
        <v>0.1502</v>
      </c>
      <c r="D489" s="49">
        <f t="shared" si="31"/>
        <v>0.2253</v>
      </c>
      <c r="E489" s="49">
        <f t="shared" si="29"/>
        <v>1.7076303895518841E-2</v>
      </c>
    </row>
    <row r="490" spans="1:5" x14ac:dyDescent="0.25">
      <c r="A490" s="40">
        <f t="shared" si="30"/>
        <v>38961</v>
      </c>
      <c r="B490" s="40">
        <f t="shared" si="28"/>
        <v>38990</v>
      </c>
      <c r="C490" s="50">
        <v>0.15049999999999999</v>
      </c>
      <c r="D490" s="49">
        <f t="shared" si="31"/>
        <v>0.22575000000000001</v>
      </c>
      <c r="E490" s="49">
        <f t="shared" si="29"/>
        <v>1.7107426023065475E-2</v>
      </c>
    </row>
    <row r="491" spans="1:5" x14ac:dyDescent="0.25">
      <c r="A491" s="40">
        <f t="shared" si="30"/>
        <v>38991</v>
      </c>
      <c r="B491" s="40">
        <f t="shared" si="28"/>
        <v>39021</v>
      </c>
      <c r="C491" s="50">
        <v>0.1507</v>
      </c>
      <c r="D491" s="49">
        <f t="shared" si="31"/>
        <v>0.22605</v>
      </c>
      <c r="E491" s="49">
        <f t="shared" si="29"/>
        <v>1.7128168290016177E-2</v>
      </c>
    </row>
    <row r="492" spans="1:5" x14ac:dyDescent="0.25">
      <c r="A492" s="40">
        <f t="shared" si="30"/>
        <v>39022</v>
      </c>
      <c r="B492" s="40">
        <f t="shared" si="28"/>
        <v>39051</v>
      </c>
      <c r="C492" s="50">
        <v>0.1507</v>
      </c>
      <c r="D492" s="49">
        <f t="shared" si="31"/>
        <v>0.22605</v>
      </c>
      <c r="E492" s="49">
        <f t="shared" si="29"/>
        <v>1.7128168290016177E-2</v>
      </c>
    </row>
    <row r="493" spans="1:5" x14ac:dyDescent="0.25">
      <c r="A493" s="40">
        <f t="shared" si="30"/>
        <v>39052</v>
      </c>
      <c r="B493" s="40">
        <f t="shared" ref="B493:B556" si="32">EOMONTH(A493,0)</f>
        <v>39082</v>
      </c>
      <c r="C493" s="50">
        <v>0.1507</v>
      </c>
      <c r="D493" s="49">
        <f t="shared" si="31"/>
        <v>0.22605</v>
      </c>
      <c r="E493" s="49">
        <f t="shared" si="29"/>
        <v>1.7128168290016177E-2</v>
      </c>
    </row>
    <row r="494" spans="1:5" x14ac:dyDescent="0.25">
      <c r="A494" s="40">
        <f t="shared" si="30"/>
        <v>39083</v>
      </c>
      <c r="B494" s="40">
        <f t="shared" si="32"/>
        <v>39113</v>
      </c>
      <c r="C494" s="50">
        <v>0.13830000000000001</v>
      </c>
      <c r="D494" s="49">
        <f t="shared" si="31"/>
        <v>0.20745000000000002</v>
      </c>
      <c r="E494" s="49">
        <f t="shared" si="29"/>
        <v>1.5833263355760963E-2</v>
      </c>
    </row>
    <row r="495" spans="1:5" x14ac:dyDescent="0.25">
      <c r="A495" s="40">
        <f t="shared" si="30"/>
        <v>39114</v>
      </c>
      <c r="B495" s="40">
        <f t="shared" si="32"/>
        <v>39141</v>
      </c>
      <c r="C495" s="50">
        <v>0.13830000000000001</v>
      </c>
      <c r="D495" s="49">
        <f t="shared" si="31"/>
        <v>0.20745000000000002</v>
      </c>
      <c r="E495" s="49">
        <f t="shared" si="29"/>
        <v>1.5833263355760963E-2</v>
      </c>
    </row>
    <row r="496" spans="1:5" x14ac:dyDescent="0.25">
      <c r="A496" s="40">
        <f t="shared" si="30"/>
        <v>39142</v>
      </c>
      <c r="B496" s="40">
        <f t="shared" si="32"/>
        <v>39172</v>
      </c>
      <c r="C496" s="50">
        <v>0.13830000000000001</v>
      </c>
      <c r="D496" s="49">
        <f t="shared" si="31"/>
        <v>0.20745000000000002</v>
      </c>
      <c r="E496" s="49">
        <f t="shared" si="29"/>
        <v>1.5833263355760963E-2</v>
      </c>
    </row>
    <row r="497" spans="1:5" x14ac:dyDescent="0.25">
      <c r="A497" s="40">
        <f t="shared" si="30"/>
        <v>39173</v>
      </c>
      <c r="B497" s="40">
        <f t="shared" si="32"/>
        <v>39202</v>
      </c>
      <c r="C497" s="50">
        <v>0.16750000000000001</v>
      </c>
      <c r="D497" s="49">
        <f>(+C497*1.5)-0.0001</f>
        <v>0.25115000000000004</v>
      </c>
      <c r="E497" s="49">
        <f t="shared" si="29"/>
        <v>1.8847337849964063E-2</v>
      </c>
    </row>
    <row r="498" spans="1:5" x14ac:dyDescent="0.25">
      <c r="A498" s="40">
        <f t="shared" si="30"/>
        <v>39203</v>
      </c>
      <c r="B498" s="40">
        <f t="shared" si="32"/>
        <v>39233</v>
      </c>
      <c r="C498" s="50">
        <v>0.16750000000000001</v>
      </c>
      <c r="D498" s="49">
        <f>(+C498*1.5)-0.0001</f>
        <v>0.25115000000000004</v>
      </c>
      <c r="E498" s="49">
        <f t="shared" si="29"/>
        <v>1.8847337849964063E-2</v>
      </c>
    </row>
    <row r="499" spans="1:5" x14ac:dyDescent="0.25">
      <c r="A499" s="40">
        <f t="shared" si="30"/>
        <v>39234</v>
      </c>
      <c r="B499" s="40">
        <f t="shared" si="32"/>
        <v>39263</v>
      </c>
      <c r="C499" s="50">
        <v>0.16750000000000001</v>
      </c>
      <c r="D499" s="49">
        <f>(+C499*1.5)-0.0001</f>
        <v>0.25115000000000004</v>
      </c>
      <c r="E499" s="49">
        <f t="shared" si="29"/>
        <v>1.8847337849964063E-2</v>
      </c>
    </row>
    <row r="500" spans="1:5" x14ac:dyDescent="0.25">
      <c r="A500" s="40">
        <f t="shared" si="30"/>
        <v>39264</v>
      </c>
      <c r="B500" s="40">
        <f t="shared" si="32"/>
        <v>39294</v>
      </c>
      <c r="C500" s="50">
        <v>0.19009999999999999</v>
      </c>
      <c r="D500" s="49">
        <f>+C500*1.5-0.0001</f>
        <v>0.28505000000000003</v>
      </c>
      <c r="E500" s="49">
        <f t="shared" si="29"/>
        <v>2.1119732705122241E-2</v>
      </c>
    </row>
    <row r="501" spans="1:5" x14ac:dyDescent="0.25">
      <c r="A501" s="40">
        <f t="shared" si="30"/>
        <v>39295</v>
      </c>
      <c r="B501" s="40">
        <f t="shared" si="32"/>
        <v>39325</v>
      </c>
      <c r="C501" s="50">
        <v>0.19009999999999999</v>
      </c>
      <c r="D501" s="49">
        <f>+C501*1.5-0.0001</f>
        <v>0.28505000000000003</v>
      </c>
      <c r="E501" s="49">
        <f t="shared" si="29"/>
        <v>2.1119732705122241E-2</v>
      </c>
    </row>
    <row r="502" spans="1:5" x14ac:dyDescent="0.25">
      <c r="A502" s="40">
        <f t="shared" si="30"/>
        <v>39326</v>
      </c>
      <c r="B502" s="40">
        <f t="shared" si="32"/>
        <v>39355</v>
      </c>
      <c r="C502" s="50">
        <v>0.19009999999999999</v>
      </c>
      <c r="D502" s="49">
        <f>+C502*1.5-0.0001</f>
        <v>0.28505000000000003</v>
      </c>
      <c r="E502" s="49">
        <f t="shared" si="29"/>
        <v>2.1119732705122241E-2</v>
      </c>
    </row>
    <row r="503" spans="1:5" x14ac:dyDescent="0.25">
      <c r="A503" s="40">
        <f t="shared" si="30"/>
        <v>39356</v>
      </c>
      <c r="B503" s="40">
        <f t="shared" si="32"/>
        <v>39386</v>
      </c>
      <c r="C503" s="50">
        <v>0.21260000000000001</v>
      </c>
      <c r="D503" s="49">
        <f t="shared" ref="D503:D566" si="33">+C503*1.5</f>
        <v>0.31890000000000002</v>
      </c>
      <c r="E503" s="49">
        <f t="shared" si="29"/>
        <v>2.3334593797462055E-2</v>
      </c>
    </row>
    <row r="504" spans="1:5" x14ac:dyDescent="0.25">
      <c r="A504" s="40">
        <f t="shared" si="30"/>
        <v>39387</v>
      </c>
      <c r="B504" s="40">
        <f t="shared" si="32"/>
        <v>39416</v>
      </c>
      <c r="C504" s="50">
        <v>0.21260000000000001</v>
      </c>
      <c r="D504" s="49">
        <f t="shared" si="33"/>
        <v>0.31890000000000002</v>
      </c>
      <c r="E504" s="49">
        <f t="shared" si="29"/>
        <v>2.3334593797462055E-2</v>
      </c>
    </row>
    <row r="505" spans="1:5" x14ac:dyDescent="0.25">
      <c r="A505" s="40">
        <f t="shared" si="30"/>
        <v>39417</v>
      </c>
      <c r="B505" s="40">
        <f t="shared" si="32"/>
        <v>39447</v>
      </c>
      <c r="C505" s="50">
        <v>0.21260000000000001</v>
      </c>
      <c r="D505" s="49">
        <f t="shared" si="33"/>
        <v>0.31890000000000002</v>
      </c>
      <c r="E505" s="49">
        <f t="shared" si="29"/>
        <v>2.3334593797462055E-2</v>
      </c>
    </row>
    <row r="506" spans="1:5" x14ac:dyDescent="0.25">
      <c r="A506" s="40">
        <f t="shared" si="30"/>
        <v>39448</v>
      </c>
      <c r="B506" s="40">
        <f t="shared" si="32"/>
        <v>39478</v>
      </c>
      <c r="C506" s="50">
        <v>0.21829999999999999</v>
      </c>
      <c r="D506" s="49">
        <f t="shared" si="33"/>
        <v>0.32745000000000002</v>
      </c>
      <c r="E506" s="49">
        <f t="shared" si="29"/>
        <v>2.3885786784519469E-2</v>
      </c>
    </row>
    <row r="507" spans="1:5" x14ac:dyDescent="0.25">
      <c r="A507" s="40">
        <f t="shared" si="30"/>
        <v>39479</v>
      </c>
      <c r="B507" s="40">
        <f t="shared" si="32"/>
        <v>39507</v>
      </c>
      <c r="C507" s="50">
        <v>0.21829999999999999</v>
      </c>
      <c r="D507" s="49">
        <f t="shared" si="33"/>
        <v>0.32745000000000002</v>
      </c>
      <c r="E507" s="49">
        <f t="shared" si="29"/>
        <v>2.3885786784519469E-2</v>
      </c>
    </row>
    <row r="508" spans="1:5" x14ac:dyDescent="0.25">
      <c r="A508" s="40">
        <f t="shared" si="30"/>
        <v>39508</v>
      </c>
      <c r="B508" s="40">
        <f t="shared" si="32"/>
        <v>39538</v>
      </c>
      <c r="C508" s="50">
        <v>0.21829999999999999</v>
      </c>
      <c r="D508" s="49">
        <f t="shared" si="33"/>
        <v>0.32745000000000002</v>
      </c>
      <c r="E508" s="49">
        <f t="shared" si="29"/>
        <v>2.3885786784519469E-2</v>
      </c>
    </row>
    <row r="509" spans="1:5" x14ac:dyDescent="0.25">
      <c r="A509" s="40">
        <f t="shared" si="30"/>
        <v>39539</v>
      </c>
      <c r="B509" s="40">
        <f t="shared" si="32"/>
        <v>39568</v>
      </c>
      <c r="C509" s="50">
        <v>0.21920000000000001</v>
      </c>
      <c r="D509" s="49">
        <f t="shared" si="33"/>
        <v>0.32879999999999998</v>
      </c>
      <c r="E509" s="49">
        <f t="shared" si="29"/>
        <v>2.3972519614323895E-2</v>
      </c>
    </row>
    <row r="510" spans="1:5" x14ac:dyDescent="0.25">
      <c r="A510" s="40">
        <f t="shared" si="30"/>
        <v>39569</v>
      </c>
      <c r="B510" s="40">
        <f t="shared" si="32"/>
        <v>39599</v>
      </c>
      <c r="C510" s="50">
        <v>0.21920000000000001</v>
      </c>
      <c r="D510" s="49">
        <f t="shared" si="33"/>
        <v>0.32879999999999998</v>
      </c>
      <c r="E510" s="49">
        <f t="shared" si="29"/>
        <v>2.3972519614323895E-2</v>
      </c>
    </row>
    <row r="511" spans="1:5" x14ac:dyDescent="0.25">
      <c r="A511" s="40">
        <f t="shared" si="30"/>
        <v>39600</v>
      </c>
      <c r="B511" s="40">
        <f t="shared" si="32"/>
        <v>39629</v>
      </c>
      <c r="C511" s="50">
        <v>0.21920000000000001</v>
      </c>
      <c r="D511" s="49">
        <f t="shared" si="33"/>
        <v>0.32879999999999998</v>
      </c>
      <c r="E511" s="49">
        <f t="shared" si="29"/>
        <v>2.3972519614323895E-2</v>
      </c>
    </row>
    <row r="512" spans="1:5" x14ac:dyDescent="0.25">
      <c r="A512" s="40">
        <f t="shared" si="30"/>
        <v>39630</v>
      </c>
      <c r="B512" s="40">
        <f t="shared" si="32"/>
        <v>39660</v>
      </c>
      <c r="C512" s="50">
        <v>0.21510000000000001</v>
      </c>
      <c r="D512" s="49">
        <f t="shared" si="33"/>
        <v>0.32264999999999999</v>
      </c>
      <c r="E512" s="49">
        <f t="shared" si="29"/>
        <v>2.3576747162256773E-2</v>
      </c>
    </row>
    <row r="513" spans="1:5" x14ac:dyDescent="0.25">
      <c r="A513" s="40">
        <f t="shared" si="30"/>
        <v>39661</v>
      </c>
      <c r="B513" s="40">
        <f t="shared" si="32"/>
        <v>39691</v>
      </c>
      <c r="C513" s="50">
        <v>0.21510000000000001</v>
      </c>
      <c r="D513" s="49">
        <f t="shared" si="33"/>
        <v>0.32264999999999999</v>
      </c>
      <c r="E513" s="49">
        <f t="shared" si="29"/>
        <v>2.3576747162256773E-2</v>
      </c>
    </row>
    <row r="514" spans="1:5" x14ac:dyDescent="0.25">
      <c r="A514" s="40">
        <f t="shared" si="30"/>
        <v>39692</v>
      </c>
      <c r="B514" s="40">
        <f t="shared" si="32"/>
        <v>39721</v>
      </c>
      <c r="C514" s="50">
        <v>0.21510000000000001</v>
      </c>
      <c r="D514" s="49">
        <f t="shared" si="33"/>
        <v>0.32264999999999999</v>
      </c>
      <c r="E514" s="49">
        <f t="shared" si="29"/>
        <v>2.3576747162256773E-2</v>
      </c>
    </row>
    <row r="515" spans="1:5" x14ac:dyDescent="0.25">
      <c r="A515" s="40">
        <f t="shared" si="30"/>
        <v>39722</v>
      </c>
      <c r="B515" s="40">
        <f t="shared" si="32"/>
        <v>39752</v>
      </c>
      <c r="C515" s="50">
        <v>0.2102</v>
      </c>
      <c r="D515" s="49">
        <f t="shared" si="33"/>
        <v>0.31530000000000002</v>
      </c>
      <c r="E515" s="49">
        <f t="shared" ref="E515:E578" si="34">((1+D515)^(1/12)-1)</f>
        <v>2.3101532064367492E-2</v>
      </c>
    </row>
    <row r="516" spans="1:5" x14ac:dyDescent="0.25">
      <c r="A516" s="40">
        <f t="shared" si="30"/>
        <v>39753</v>
      </c>
      <c r="B516" s="40">
        <f t="shared" si="32"/>
        <v>39782</v>
      </c>
      <c r="C516" s="50">
        <v>0.2102</v>
      </c>
      <c r="D516" s="49">
        <f t="shared" si="33"/>
        <v>0.31530000000000002</v>
      </c>
      <c r="E516" s="49">
        <f t="shared" si="34"/>
        <v>2.3101532064367492E-2</v>
      </c>
    </row>
    <row r="517" spans="1:5" x14ac:dyDescent="0.25">
      <c r="A517" s="40">
        <f t="shared" ref="A517:A580" si="35">1+B516</f>
        <v>39783</v>
      </c>
      <c r="B517" s="40">
        <f t="shared" si="32"/>
        <v>39813</v>
      </c>
      <c r="C517" s="50">
        <v>0.2102</v>
      </c>
      <c r="D517" s="49">
        <f t="shared" si="33"/>
        <v>0.31530000000000002</v>
      </c>
      <c r="E517" s="49">
        <f t="shared" si="34"/>
        <v>2.3101532064367492E-2</v>
      </c>
    </row>
    <row r="518" spans="1:5" x14ac:dyDescent="0.25">
      <c r="A518" s="40">
        <f t="shared" si="35"/>
        <v>39814</v>
      </c>
      <c r="B518" s="40">
        <f t="shared" si="32"/>
        <v>39844</v>
      </c>
      <c r="C518" s="50">
        <v>0.20469999999999999</v>
      </c>
      <c r="D518" s="49">
        <f t="shared" si="33"/>
        <v>0.30704999999999999</v>
      </c>
      <c r="E518" s="49">
        <f t="shared" si="34"/>
        <v>2.2565219024870409E-2</v>
      </c>
    </row>
    <row r="519" spans="1:5" x14ac:dyDescent="0.25">
      <c r="A519" s="40">
        <f t="shared" si="35"/>
        <v>39845</v>
      </c>
      <c r="B519" s="40">
        <f t="shared" si="32"/>
        <v>39872</v>
      </c>
      <c r="C519" s="50">
        <v>0.20469999999999999</v>
      </c>
      <c r="D519" s="49">
        <f t="shared" si="33"/>
        <v>0.30704999999999999</v>
      </c>
      <c r="E519" s="49">
        <f t="shared" si="34"/>
        <v>2.2565219024870409E-2</v>
      </c>
    </row>
    <row r="520" spans="1:5" x14ac:dyDescent="0.25">
      <c r="A520" s="40">
        <f t="shared" si="35"/>
        <v>39873</v>
      </c>
      <c r="B520" s="40">
        <f t="shared" si="32"/>
        <v>39903</v>
      </c>
      <c r="C520" s="50">
        <v>0.20469999999999999</v>
      </c>
      <c r="D520" s="49">
        <f t="shared" si="33"/>
        <v>0.30704999999999999</v>
      </c>
      <c r="E520" s="49">
        <f t="shared" si="34"/>
        <v>2.2565219024870409E-2</v>
      </c>
    </row>
    <row r="521" spans="1:5" x14ac:dyDescent="0.25">
      <c r="A521" s="40">
        <f t="shared" si="35"/>
        <v>39904</v>
      </c>
      <c r="B521" s="40">
        <f t="shared" si="32"/>
        <v>39933</v>
      </c>
      <c r="C521" s="50">
        <v>0.20280000000000001</v>
      </c>
      <c r="D521" s="49">
        <f t="shared" si="33"/>
        <v>0.30420000000000003</v>
      </c>
      <c r="E521" s="49">
        <f t="shared" si="34"/>
        <v>2.2379225919199275E-2</v>
      </c>
    </row>
    <row r="522" spans="1:5" x14ac:dyDescent="0.25">
      <c r="A522" s="40">
        <f t="shared" si="35"/>
        <v>39934</v>
      </c>
      <c r="B522" s="40">
        <f t="shared" si="32"/>
        <v>39964</v>
      </c>
      <c r="C522" s="50">
        <v>0.20280000000000001</v>
      </c>
      <c r="D522" s="49">
        <f t="shared" si="33"/>
        <v>0.30420000000000003</v>
      </c>
      <c r="E522" s="49">
        <f t="shared" si="34"/>
        <v>2.2379225919199275E-2</v>
      </c>
    </row>
    <row r="523" spans="1:5" x14ac:dyDescent="0.25">
      <c r="A523" s="40">
        <f t="shared" si="35"/>
        <v>39965</v>
      </c>
      <c r="B523" s="40">
        <f t="shared" si="32"/>
        <v>39994</v>
      </c>
      <c r="C523" s="50">
        <v>0.20280000000000001</v>
      </c>
      <c r="D523" s="49">
        <f t="shared" si="33"/>
        <v>0.30420000000000003</v>
      </c>
      <c r="E523" s="49">
        <f t="shared" si="34"/>
        <v>2.2379225919199275E-2</v>
      </c>
    </row>
    <row r="524" spans="1:5" x14ac:dyDescent="0.25">
      <c r="A524" s="40">
        <f t="shared" si="35"/>
        <v>39995</v>
      </c>
      <c r="B524" s="40">
        <f t="shared" si="32"/>
        <v>40025</v>
      </c>
      <c r="C524" s="50">
        <v>0.1865</v>
      </c>
      <c r="D524" s="49">
        <f t="shared" si="33"/>
        <v>0.27975</v>
      </c>
      <c r="E524" s="49">
        <f t="shared" si="34"/>
        <v>2.0768112667255201E-2</v>
      </c>
    </row>
    <row r="525" spans="1:5" x14ac:dyDescent="0.25">
      <c r="A525" s="40">
        <f t="shared" si="35"/>
        <v>40026</v>
      </c>
      <c r="B525" s="40">
        <f t="shared" si="32"/>
        <v>40056</v>
      </c>
      <c r="C525" s="50">
        <v>0.1865</v>
      </c>
      <c r="D525" s="49">
        <f t="shared" si="33"/>
        <v>0.27975</v>
      </c>
      <c r="E525" s="49">
        <f t="shared" si="34"/>
        <v>2.0768112667255201E-2</v>
      </c>
    </row>
    <row r="526" spans="1:5" x14ac:dyDescent="0.25">
      <c r="A526" s="40">
        <f t="shared" si="35"/>
        <v>40057</v>
      </c>
      <c r="B526" s="40">
        <f t="shared" si="32"/>
        <v>40086</v>
      </c>
      <c r="C526" s="50">
        <v>0.1865</v>
      </c>
      <c r="D526" s="49">
        <f t="shared" si="33"/>
        <v>0.27975</v>
      </c>
      <c r="E526" s="49">
        <f t="shared" si="34"/>
        <v>2.0768112667255201E-2</v>
      </c>
    </row>
    <row r="527" spans="1:5" x14ac:dyDescent="0.25">
      <c r="A527" s="40">
        <f t="shared" si="35"/>
        <v>40087</v>
      </c>
      <c r="B527" s="40">
        <f t="shared" si="32"/>
        <v>40117</v>
      </c>
      <c r="C527" s="50">
        <v>0.17280000000000001</v>
      </c>
      <c r="D527" s="49">
        <f t="shared" si="33"/>
        <v>0.25919999999999999</v>
      </c>
      <c r="E527" s="49">
        <f t="shared" si="34"/>
        <v>1.9392012318319551E-2</v>
      </c>
    </row>
    <row r="528" spans="1:5" x14ac:dyDescent="0.25">
      <c r="A528" s="40">
        <f t="shared" si="35"/>
        <v>40118</v>
      </c>
      <c r="B528" s="40">
        <f t="shared" si="32"/>
        <v>40147</v>
      </c>
      <c r="C528" s="50">
        <v>0.17280000000000001</v>
      </c>
      <c r="D528" s="49">
        <f t="shared" si="33"/>
        <v>0.25919999999999999</v>
      </c>
      <c r="E528" s="49">
        <f t="shared" si="34"/>
        <v>1.9392012318319551E-2</v>
      </c>
    </row>
    <row r="529" spans="1:5" x14ac:dyDescent="0.25">
      <c r="A529" s="40">
        <f t="shared" si="35"/>
        <v>40148</v>
      </c>
      <c r="B529" s="40">
        <f t="shared" si="32"/>
        <v>40178</v>
      </c>
      <c r="C529" s="50">
        <v>0.17280000000000001</v>
      </c>
      <c r="D529" s="49">
        <f t="shared" si="33"/>
        <v>0.25919999999999999</v>
      </c>
      <c r="E529" s="49">
        <f t="shared" si="34"/>
        <v>1.9392012318319551E-2</v>
      </c>
    </row>
    <row r="530" spans="1:5" x14ac:dyDescent="0.25">
      <c r="A530" s="40">
        <f t="shared" si="35"/>
        <v>40179</v>
      </c>
      <c r="B530" s="40">
        <f t="shared" si="32"/>
        <v>40209</v>
      </c>
      <c r="C530" s="50">
        <v>0.16139999999999999</v>
      </c>
      <c r="D530" s="49">
        <f t="shared" si="33"/>
        <v>0.24209999999999998</v>
      </c>
      <c r="E530" s="49">
        <f t="shared" si="34"/>
        <v>1.8231152792165028E-2</v>
      </c>
    </row>
    <row r="531" spans="1:5" x14ac:dyDescent="0.25">
      <c r="A531" s="40">
        <f t="shared" si="35"/>
        <v>40210</v>
      </c>
      <c r="B531" s="40">
        <f t="shared" si="32"/>
        <v>40237</v>
      </c>
      <c r="C531" s="50">
        <v>0.16139999999999999</v>
      </c>
      <c r="D531" s="49">
        <f t="shared" si="33"/>
        <v>0.24209999999999998</v>
      </c>
      <c r="E531" s="49">
        <f t="shared" si="34"/>
        <v>1.8231152792165028E-2</v>
      </c>
    </row>
    <row r="532" spans="1:5" x14ac:dyDescent="0.25">
      <c r="A532" s="40">
        <f t="shared" si="35"/>
        <v>40238</v>
      </c>
      <c r="B532" s="40">
        <f t="shared" si="32"/>
        <v>40268</v>
      </c>
      <c r="C532" s="50">
        <v>0.16139999999999999</v>
      </c>
      <c r="D532" s="49">
        <f t="shared" si="33"/>
        <v>0.24209999999999998</v>
      </c>
      <c r="E532" s="49">
        <f t="shared" si="34"/>
        <v>1.8231152792165028E-2</v>
      </c>
    </row>
    <row r="533" spans="1:5" x14ac:dyDescent="0.25">
      <c r="A533" s="40">
        <f t="shared" si="35"/>
        <v>40269</v>
      </c>
      <c r="B533" s="40">
        <f t="shared" si="32"/>
        <v>40298</v>
      </c>
      <c r="C533" s="50">
        <v>0.15310000000000001</v>
      </c>
      <c r="D533" s="49">
        <f t="shared" si="33"/>
        <v>0.22965000000000002</v>
      </c>
      <c r="E533" s="49">
        <f t="shared" si="34"/>
        <v>1.7376713266464616E-2</v>
      </c>
    </row>
    <row r="534" spans="1:5" x14ac:dyDescent="0.25">
      <c r="A534" s="40">
        <f t="shared" si="35"/>
        <v>40299</v>
      </c>
      <c r="B534" s="40">
        <f t="shared" si="32"/>
        <v>40329</v>
      </c>
      <c r="C534" s="50">
        <v>0.15310000000000001</v>
      </c>
      <c r="D534" s="49">
        <f t="shared" si="33"/>
        <v>0.22965000000000002</v>
      </c>
      <c r="E534" s="49">
        <f t="shared" si="34"/>
        <v>1.7376713266464616E-2</v>
      </c>
    </row>
    <row r="535" spans="1:5" x14ac:dyDescent="0.25">
      <c r="A535" s="40">
        <f t="shared" si="35"/>
        <v>40330</v>
      </c>
      <c r="B535" s="40">
        <f t="shared" si="32"/>
        <v>40359</v>
      </c>
      <c r="C535" s="50">
        <v>0.15310000000000001</v>
      </c>
      <c r="D535" s="49">
        <f t="shared" si="33"/>
        <v>0.22965000000000002</v>
      </c>
      <c r="E535" s="49">
        <f t="shared" si="34"/>
        <v>1.7376713266464616E-2</v>
      </c>
    </row>
    <row r="536" spans="1:5" x14ac:dyDescent="0.25">
      <c r="A536" s="40">
        <f t="shared" si="35"/>
        <v>40360</v>
      </c>
      <c r="B536" s="40">
        <f t="shared" si="32"/>
        <v>40390</v>
      </c>
      <c r="C536" s="50">
        <v>0.14940000000000001</v>
      </c>
      <c r="D536" s="49">
        <f t="shared" si="33"/>
        <v>0.22410000000000002</v>
      </c>
      <c r="E536" s="49">
        <f t="shared" si="34"/>
        <v>1.6993260304198232E-2</v>
      </c>
    </row>
    <row r="537" spans="1:5" x14ac:dyDescent="0.25">
      <c r="A537" s="40">
        <f t="shared" si="35"/>
        <v>40391</v>
      </c>
      <c r="B537" s="40">
        <f t="shared" si="32"/>
        <v>40421</v>
      </c>
      <c r="C537" s="50">
        <v>0.14940000000000001</v>
      </c>
      <c r="D537" s="49">
        <f t="shared" si="33"/>
        <v>0.22410000000000002</v>
      </c>
      <c r="E537" s="49">
        <f t="shared" si="34"/>
        <v>1.6993260304198232E-2</v>
      </c>
    </row>
    <row r="538" spans="1:5" x14ac:dyDescent="0.25">
      <c r="A538" s="40">
        <f t="shared" si="35"/>
        <v>40422</v>
      </c>
      <c r="B538" s="40">
        <f t="shared" si="32"/>
        <v>40451</v>
      </c>
      <c r="C538" s="50">
        <v>0.14940000000000001</v>
      </c>
      <c r="D538" s="49">
        <f t="shared" si="33"/>
        <v>0.22410000000000002</v>
      </c>
      <c r="E538" s="49">
        <f t="shared" si="34"/>
        <v>1.6993260304198232E-2</v>
      </c>
    </row>
    <row r="539" spans="1:5" x14ac:dyDescent="0.25">
      <c r="A539" s="40">
        <f t="shared" si="35"/>
        <v>40452</v>
      </c>
      <c r="B539" s="40">
        <f t="shared" si="32"/>
        <v>40482</v>
      </c>
      <c r="C539" s="50">
        <v>0.1421</v>
      </c>
      <c r="D539" s="49">
        <f t="shared" si="33"/>
        <v>0.21315000000000001</v>
      </c>
      <c r="E539" s="49">
        <f t="shared" si="34"/>
        <v>1.6232021011618469E-2</v>
      </c>
    </row>
    <row r="540" spans="1:5" x14ac:dyDescent="0.25">
      <c r="A540" s="40">
        <f t="shared" si="35"/>
        <v>40483</v>
      </c>
      <c r="B540" s="40">
        <f t="shared" si="32"/>
        <v>40512</v>
      </c>
      <c r="C540" s="50">
        <v>0.1421</v>
      </c>
      <c r="D540" s="49">
        <f t="shared" si="33"/>
        <v>0.21315000000000001</v>
      </c>
      <c r="E540" s="49">
        <f t="shared" si="34"/>
        <v>1.6232021011618469E-2</v>
      </c>
    </row>
    <row r="541" spans="1:5" x14ac:dyDescent="0.25">
      <c r="A541" s="40">
        <f t="shared" si="35"/>
        <v>40513</v>
      </c>
      <c r="B541" s="40">
        <f t="shared" si="32"/>
        <v>40543</v>
      </c>
      <c r="C541" s="50">
        <v>0.1421</v>
      </c>
      <c r="D541" s="49">
        <f t="shared" si="33"/>
        <v>0.21315000000000001</v>
      </c>
      <c r="E541" s="49">
        <f t="shared" si="34"/>
        <v>1.6232021011618469E-2</v>
      </c>
    </row>
    <row r="542" spans="1:5" x14ac:dyDescent="0.25">
      <c r="A542" s="40">
        <f t="shared" si="35"/>
        <v>40544</v>
      </c>
      <c r="B542" s="40">
        <f t="shared" si="32"/>
        <v>40574</v>
      </c>
      <c r="C542" s="50">
        <v>0.15609999999999999</v>
      </c>
      <c r="D542" s="49">
        <f t="shared" si="33"/>
        <v>0.23414999999999997</v>
      </c>
      <c r="E542" s="49">
        <f t="shared" si="34"/>
        <v>1.7686458185695697E-2</v>
      </c>
    </row>
    <row r="543" spans="1:5" x14ac:dyDescent="0.25">
      <c r="A543" s="40">
        <f t="shared" si="35"/>
        <v>40575</v>
      </c>
      <c r="B543" s="40">
        <f t="shared" si="32"/>
        <v>40602</v>
      </c>
      <c r="C543" s="50">
        <v>0.15609999999999999</v>
      </c>
      <c r="D543" s="49">
        <f t="shared" si="33"/>
        <v>0.23414999999999997</v>
      </c>
      <c r="E543" s="49">
        <f t="shared" si="34"/>
        <v>1.7686458185695697E-2</v>
      </c>
    </row>
    <row r="544" spans="1:5" x14ac:dyDescent="0.25">
      <c r="A544" s="40">
        <f t="shared" si="35"/>
        <v>40603</v>
      </c>
      <c r="B544" s="40">
        <f t="shared" si="32"/>
        <v>40633</v>
      </c>
      <c r="C544" s="50">
        <v>0.15609999999999999</v>
      </c>
      <c r="D544" s="49">
        <f t="shared" si="33"/>
        <v>0.23414999999999997</v>
      </c>
      <c r="E544" s="49">
        <f t="shared" si="34"/>
        <v>1.7686458185695697E-2</v>
      </c>
    </row>
    <row r="545" spans="1:7" x14ac:dyDescent="0.25">
      <c r="A545" s="40">
        <f t="shared" si="35"/>
        <v>40634</v>
      </c>
      <c r="B545" s="40">
        <f t="shared" si="32"/>
        <v>40663</v>
      </c>
      <c r="C545" s="50">
        <v>0.1769</v>
      </c>
      <c r="D545" s="49">
        <f t="shared" si="33"/>
        <v>0.26534999999999997</v>
      </c>
      <c r="E545" s="49">
        <f t="shared" si="34"/>
        <v>1.9805983531357541E-2</v>
      </c>
    </row>
    <row r="546" spans="1:7" x14ac:dyDescent="0.25">
      <c r="A546" s="40">
        <f t="shared" si="35"/>
        <v>40664</v>
      </c>
      <c r="B546" s="40">
        <f t="shared" si="32"/>
        <v>40694</v>
      </c>
      <c r="C546" s="50">
        <v>0.1769</v>
      </c>
      <c r="D546" s="49">
        <f t="shared" si="33"/>
        <v>0.26534999999999997</v>
      </c>
      <c r="E546" s="49">
        <f t="shared" si="34"/>
        <v>1.9805983531357541E-2</v>
      </c>
    </row>
    <row r="547" spans="1:7" x14ac:dyDescent="0.25">
      <c r="A547" s="40">
        <f t="shared" si="35"/>
        <v>40695</v>
      </c>
      <c r="B547" s="40">
        <f t="shared" si="32"/>
        <v>40724</v>
      </c>
      <c r="C547" s="50">
        <v>0.1769</v>
      </c>
      <c r="D547" s="49">
        <f t="shared" si="33"/>
        <v>0.26534999999999997</v>
      </c>
      <c r="E547" s="49">
        <f t="shared" si="34"/>
        <v>1.9805983531357541E-2</v>
      </c>
    </row>
    <row r="548" spans="1:7" x14ac:dyDescent="0.25">
      <c r="A548" s="40">
        <f t="shared" si="35"/>
        <v>40725</v>
      </c>
      <c r="B548" s="40">
        <f t="shared" si="32"/>
        <v>40755</v>
      </c>
      <c r="C548" s="50">
        <v>0.18629999999999999</v>
      </c>
      <c r="D548" s="49">
        <f t="shared" si="33"/>
        <v>0.27944999999999998</v>
      </c>
      <c r="E548" s="49">
        <f t="shared" si="34"/>
        <v>2.0748169752558221E-2</v>
      </c>
    </row>
    <row r="549" spans="1:7" x14ac:dyDescent="0.25">
      <c r="A549" s="40">
        <f t="shared" si="35"/>
        <v>40756</v>
      </c>
      <c r="B549" s="40">
        <f t="shared" si="32"/>
        <v>40786</v>
      </c>
      <c r="C549" s="50">
        <v>0.18629999999999999</v>
      </c>
      <c r="D549" s="49">
        <f t="shared" si="33"/>
        <v>0.27944999999999998</v>
      </c>
      <c r="E549" s="49">
        <f t="shared" si="34"/>
        <v>2.0748169752558221E-2</v>
      </c>
    </row>
    <row r="550" spans="1:7" x14ac:dyDescent="0.25">
      <c r="A550" s="40">
        <f t="shared" si="35"/>
        <v>40787</v>
      </c>
      <c r="B550" s="40">
        <f t="shared" si="32"/>
        <v>40816</v>
      </c>
      <c r="C550" s="50">
        <v>0.18629999999999999</v>
      </c>
      <c r="D550" s="49">
        <f t="shared" si="33"/>
        <v>0.27944999999999998</v>
      </c>
      <c r="E550" s="49">
        <f t="shared" si="34"/>
        <v>2.0748169752558221E-2</v>
      </c>
    </row>
    <row r="551" spans="1:7" x14ac:dyDescent="0.25">
      <c r="A551" s="40">
        <f t="shared" si="35"/>
        <v>40817</v>
      </c>
      <c r="B551" s="40">
        <f t="shared" si="32"/>
        <v>40847</v>
      </c>
      <c r="C551" s="50">
        <v>0.19389999999999999</v>
      </c>
      <c r="D551" s="49">
        <f t="shared" si="33"/>
        <v>0.29085</v>
      </c>
      <c r="E551" s="49">
        <f t="shared" si="34"/>
        <v>2.1503004304595841E-2</v>
      </c>
    </row>
    <row r="552" spans="1:7" x14ac:dyDescent="0.25">
      <c r="A552" s="40">
        <f t="shared" si="35"/>
        <v>40848</v>
      </c>
      <c r="B552" s="40">
        <f t="shared" si="32"/>
        <v>40877</v>
      </c>
      <c r="C552" s="50">
        <v>0.19389999999999999</v>
      </c>
      <c r="D552" s="49">
        <f t="shared" si="33"/>
        <v>0.29085</v>
      </c>
      <c r="E552" s="49">
        <f t="shared" si="34"/>
        <v>2.1503004304595841E-2</v>
      </c>
    </row>
    <row r="553" spans="1:7" x14ac:dyDescent="0.25">
      <c r="A553" s="40">
        <f t="shared" si="35"/>
        <v>40878</v>
      </c>
      <c r="B553" s="40">
        <f t="shared" si="32"/>
        <v>40908</v>
      </c>
      <c r="C553" s="50">
        <v>0.19389999999999999</v>
      </c>
      <c r="D553" s="49">
        <f t="shared" si="33"/>
        <v>0.29085</v>
      </c>
      <c r="E553" s="49">
        <f t="shared" si="34"/>
        <v>2.1503004304595841E-2</v>
      </c>
    </row>
    <row r="554" spans="1:7" x14ac:dyDescent="0.25">
      <c r="A554" s="40">
        <f t="shared" si="35"/>
        <v>40909</v>
      </c>
      <c r="B554" s="40">
        <f t="shared" si="32"/>
        <v>40939</v>
      </c>
      <c r="C554" s="50">
        <v>0.19919999999999999</v>
      </c>
      <c r="D554" s="49">
        <f t="shared" si="33"/>
        <v>0.29879999999999995</v>
      </c>
      <c r="E554" s="49">
        <f t="shared" si="34"/>
        <v>2.2025793890954715E-2</v>
      </c>
    </row>
    <row r="555" spans="1:7" x14ac:dyDescent="0.25">
      <c r="A555" s="40">
        <f t="shared" si="35"/>
        <v>40940</v>
      </c>
      <c r="B555" s="40">
        <f t="shared" si="32"/>
        <v>40968</v>
      </c>
      <c r="C555" s="50">
        <v>0.19919999999999999</v>
      </c>
      <c r="D555" s="49">
        <f t="shared" si="33"/>
        <v>0.29879999999999995</v>
      </c>
      <c r="E555" s="49">
        <f t="shared" si="34"/>
        <v>2.2025793890954715E-2</v>
      </c>
    </row>
    <row r="556" spans="1:7" x14ac:dyDescent="0.25">
      <c r="A556" s="40">
        <f t="shared" si="35"/>
        <v>40969</v>
      </c>
      <c r="B556" s="40">
        <f t="shared" si="32"/>
        <v>40999</v>
      </c>
      <c r="C556" s="50">
        <v>0.19919999999999999</v>
      </c>
      <c r="D556" s="49">
        <f t="shared" si="33"/>
        <v>0.29879999999999995</v>
      </c>
      <c r="E556" s="49">
        <f t="shared" si="34"/>
        <v>2.2025793890954715E-2</v>
      </c>
    </row>
    <row r="557" spans="1:7" x14ac:dyDescent="0.25">
      <c r="A557" s="40">
        <f t="shared" si="35"/>
        <v>41000</v>
      </c>
      <c r="B557" s="40">
        <f t="shared" ref="B557:B620" si="36">EOMONTH(A557,0)</f>
        <v>41029</v>
      </c>
      <c r="C557" s="50">
        <v>0.20519999999999999</v>
      </c>
      <c r="D557" s="49">
        <f t="shared" si="33"/>
        <v>0.30779999999999996</v>
      </c>
      <c r="E557" s="49">
        <f t="shared" si="34"/>
        <v>2.261410278917575E-2</v>
      </c>
    </row>
    <row r="558" spans="1:7" x14ac:dyDescent="0.25">
      <c r="A558" s="40">
        <f t="shared" si="35"/>
        <v>41030</v>
      </c>
      <c r="B558" s="40">
        <f t="shared" si="36"/>
        <v>41060</v>
      </c>
      <c r="C558" s="50">
        <v>0.20519999999999999</v>
      </c>
      <c r="D558" s="49">
        <f t="shared" si="33"/>
        <v>0.30779999999999996</v>
      </c>
      <c r="E558" s="49">
        <f t="shared" si="34"/>
        <v>2.261410278917575E-2</v>
      </c>
    </row>
    <row r="559" spans="1:7" x14ac:dyDescent="0.25">
      <c r="A559" s="40">
        <f t="shared" si="35"/>
        <v>41061</v>
      </c>
      <c r="B559" s="40">
        <f t="shared" si="36"/>
        <v>41090</v>
      </c>
      <c r="C559" s="50">
        <v>0.20519999999999999</v>
      </c>
      <c r="D559" s="49">
        <f t="shared" si="33"/>
        <v>0.30779999999999996</v>
      </c>
      <c r="E559" s="49">
        <f t="shared" si="34"/>
        <v>2.261410278917575E-2</v>
      </c>
      <c r="G559" s="51"/>
    </row>
    <row r="560" spans="1:7" x14ac:dyDescent="0.25">
      <c r="A560" s="40">
        <f t="shared" si="35"/>
        <v>41091</v>
      </c>
      <c r="B560" s="40">
        <f t="shared" si="36"/>
        <v>41121</v>
      </c>
      <c r="C560" s="50">
        <v>0.20860000000000001</v>
      </c>
      <c r="D560" s="49">
        <f t="shared" si="33"/>
        <v>0.31290000000000001</v>
      </c>
      <c r="E560" s="49">
        <f t="shared" si="34"/>
        <v>2.2945832503501462E-2</v>
      </c>
    </row>
    <row r="561" spans="1:5" x14ac:dyDescent="0.25">
      <c r="A561" s="40">
        <f t="shared" si="35"/>
        <v>41122</v>
      </c>
      <c r="B561" s="40">
        <f t="shared" si="36"/>
        <v>41152</v>
      </c>
      <c r="C561" s="50">
        <v>0.20860000000000001</v>
      </c>
      <c r="D561" s="49">
        <f t="shared" si="33"/>
        <v>0.31290000000000001</v>
      </c>
      <c r="E561" s="49">
        <f t="shared" si="34"/>
        <v>2.2945832503501462E-2</v>
      </c>
    </row>
    <row r="562" spans="1:5" x14ac:dyDescent="0.25">
      <c r="A562" s="40">
        <f t="shared" si="35"/>
        <v>41153</v>
      </c>
      <c r="B562" s="40">
        <f t="shared" si="36"/>
        <v>41182</v>
      </c>
      <c r="C562" s="50">
        <v>0.20860000000000001</v>
      </c>
      <c r="D562" s="49">
        <f t="shared" si="33"/>
        <v>0.31290000000000001</v>
      </c>
      <c r="E562" s="49">
        <f t="shared" si="34"/>
        <v>2.2945832503501462E-2</v>
      </c>
    </row>
    <row r="563" spans="1:5" x14ac:dyDescent="0.25">
      <c r="A563" s="40">
        <f t="shared" si="35"/>
        <v>41183</v>
      </c>
      <c r="B563" s="40">
        <f t="shared" si="36"/>
        <v>41213</v>
      </c>
      <c r="C563" s="50">
        <v>0.2089</v>
      </c>
      <c r="D563" s="49">
        <f t="shared" si="33"/>
        <v>0.31335000000000002</v>
      </c>
      <c r="E563" s="49">
        <f t="shared" si="34"/>
        <v>2.2975046033702595E-2</v>
      </c>
    </row>
    <row r="564" spans="1:5" x14ac:dyDescent="0.25">
      <c r="A564" s="40">
        <f t="shared" si="35"/>
        <v>41214</v>
      </c>
      <c r="B564" s="40">
        <f t="shared" si="36"/>
        <v>41243</v>
      </c>
      <c r="C564" s="50">
        <v>0.2089</v>
      </c>
      <c r="D564" s="49">
        <f t="shared" si="33"/>
        <v>0.31335000000000002</v>
      </c>
      <c r="E564" s="49">
        <f t="shared" si="34"/>
        <v>2.2975046033702595E-2</v>
      </c>
    </row>
    <row r="565" spans="1:5" x14ac:dyDescent="0.25">
      <c r="A565" s="40">
        <f t="shared" si="35"/>
        <v>41244</v>
      </c>
      <c r="B565" s="40">
        <f t="shared" si="36"/>
        <v>41274</v>
      </c>
      <c r="C565" s="50">
        <v>0.2089</v>
      </c>
      <c r="D565" s="49">
        <f t="shared" si="33"/>
        <v>0.31335000000000002</v>
      </c>
      <c r="E565" s="49">
        <f t="shared" si="34"/>
        <v>2.2975046033702595E-2</v>
      </c>
    </row>
    <row r="566" spans="1:5" x14ac:dyDescent="0.25">
      <c r="A566" s="40">
        <f t="shared" si="35"/>
        <v>41275</v>
      </c>
      <c r="B566" s="40">
        <f t="shared" si="36"/>
        <v>41305</v>
      </c>
      <c r="C566" s="50">
        <v>0.20749999999999999</v>
      </c>
      <c r="D566" s="49">
        <f t="shared" si="33"/>
        <v>0.31124999999999997</v>
      </c>
      <c r="E566" s="49">
        <f t="shared" si="34"/>
        <v>2.2838637639847281E-2</v>
      </c>
    </row>
    <row r="567" spans="1:5" x14ac:dyDescent="0.25">
      <c r="A567" s="40">
        <f t="shared" si="35"/>
        <v>41306</v>
      </c>
      <c r="B567" s="40">
        <f t="shared" si="36"/>
        <v>41333</v>
      </c>
      <c r="C567" s="50">
        <v>0.20749999999999999</v>
      </c>
      <c r="D567" s="49">
        <f t="shared" ref="D567:D630" si="37">+C567*1.5</f>
        <v>0.31124999999999997</v>
      </c>
      <c r="E567" s="49">
        <f t="shared" si="34"/>
        <v>2.2838637639847281E-2</v>
      </c>
    </row>
    <row r="568" spans="1:5" x14ac:dyDescent="0.25">
      <c r="A568" s="40">
        <f t="shared" si="35"/>
        <v>41334</v>
      </c>
      <c r="B568" s="40">
        <f t="shared" si="36"/>
        <v>41364</v>
      </c>
      <c r="C568" s="50">
        <v>0.20749999999999999</v>
      </c>
      <c r="D568" s="49">
        <f t="shared" si="37"/>
        <v>0.31124999999999997</v>
      </c>
      <c r="E568" s="49">
        <f t="shared" si="34"/>
        <v>2.2838637639847281E-2</v>
      </c>
    </row>
    <row r="569" spans="1:5" x14ac:dyDescent="0.25">
      <c r="A569" s="40">
        <f t="shared" si="35"/>
        <v>41365</v>
      </c>
      <c r="B569" s="40">
        <f t="shared" si="36"/>
        <v>41394</v>
      </c>
      <c r="C569" s="50">
        <v>0.20830000000000001</v>
      </c>
      <c r="D569" s="49">
        <f t="shared" si="37"/>
        <v>0.31245000000000001</v>
      </c>
      <c r="E569" s="49">
        <f t="shared" si="34"/>
        <v>2.2916609793260045E-2</v>
      </c>
    </row>
    <row r="570" spans="1:5" x14ac:dyDescent="0.25">
      <c r="A570" s="40">
        <f t="shared" si="35"/>
        <v>41395</v>
      </c>
      <c r="B570" s="40">
        <f t="shared" si="36"/>
        <v>41425</v>
      </c>
      <c r="C570" s="50">
        <v>0.20830000000000001</v>
      </c>
      <c r="D570" s="49">
        <f t="shared" si="37"/>
        <v>0.31245000000000001</v>
      </c>
      <c r="E570" s="49">
        <f t="shared" si="34"/>
        <v>2.2916609793260045E-2</v>
      </c>
    </row>
    <row r="571" spans="1:5" x14ac:dyDescent="0.25">
      <c r="A571" s="40">
        <f t="shared" si="35"/>
        <v>41426</v>
      </c>
      <c r="B571" s="40">
        <f t="shared" si="36"/>
        <v>41455</v>
      </c>
      <c r="C571" s="50">
        <v>0.20830000000000001</v>
      </c>
      <c r="D571" s="49">
        <f t="shared" si="37"/>
        <v>0.31245000000000001</v>
      </c>
      <c r="E571" s="49">
        <f t="shared" si="34"/>
        <v>2.2916609793260045E-2</v>
      </c>
    </row>
    <row r="572" spans="1:5" x14ac:dyDescent="0.25">
      <c r="A572" s="40">
        <f t="shared" si="35"/>
        <v>41456</v>
      </c>
      <c r="B572" s="40">
        <f t="shared" si="36"/>
        <v>41486</v>
      </c>
      <c r="C572" s="50">
        <v>0.2034</v>
      </c>
      <c r="D572" s="49">
        <f t="shared" si="37"/>
        <v>0.30509999999999998</v>
      </c>
      <c r="E572" s="49">
        <f t="shared" si="34"/>
        <v>2.2438000800601765E-2</v>
      </c>
    </row>
    <row r="573" spans="1:5" x14ac:dyDescent="0.25">
      <c r="A573" s="40">
        <f t="shared" si="35"/>
        <v>41487</v>
      </c>
      <c r="B573" s="40">
        <f t="shared" si="36"/>
        <v>41517</v>
      </c>
      <c r="C573" s="50">
        <v>0.2034</v>
      </c>
      <c r="D573" s="49">
        <f t="shared" si="37"/>
        <v>0.30509999999999998</v>
      </c>
      <c r="E573" s="49">
        <f t="shared" si="34"/>
        <v>2.2438000800601765E-2</v>
      </c>
    </row>
    <row r="574" spans="1:5" x14ac:dyDescent="0.25">
      <c r="A574" s="40">
        <f t="shared" si="35"/>
        <v>41518</v>
      </c>
      <c r="B574" s="40">
        <f t="shared" si="36"/>
        <v>41547</v>
      </c>
      <c r="C574" s="50">
        <v>0.2034</v>
      </c>
      <c r="D574" s="49">
        <f t="shared" si="37"/>
        <v>0.30509999999999998</v>
      </c>
      <c r="E574" s="49">
        <f t="shared" si="34"/>
        <v>2.2438000800601765E-2</v>
      </c>
    </row>
    <row r="575" spans="1:5" x14ac:dyDescent="0.25">
      <c r="A575" s="40">
        <f t="shared" si="35"/>
        <v>41548</v>
      </c>
      <c r="B575" s="40">
        <f t="shared" si="36"/>
        <v>41578</v>
      </c>
      <c r="C575" s="50">
        <v>0.19850000000000001</v>
      </c>
      <c r="D575" s="49">
        <f t="shared" si="37"/>
        <v>0.29775000000000001</v>
      </c>
      <c r="E575" s="49">
        <f t="shared" si="34"/>
        <v>2.1956914610111067E-2</v>
      </c>
    </row>
    <row r="576" spans="1:5" x14ac:dyDescent="0.25">
      <c r="A576" s="40">
        <f t="shared" si="35"/>
        <v>41579</v>
      </c>
      <c r="B576" s="40">
        <f t="shared" si="36"/>
        <v>41608</v>
      </c>
      <c r="C576" s="50">
        <v>0.19850000000000001</v>
      </c>
      <c r="D576" s="49">
        <f t="shared" si="37"/>
        <v>0.29775000000000001</v>
      </c>
      <c r="E576" s="49">
        <f t="shared" si="34"/>
        <v>2.1956914610111067E-2</v>
      </c>
    </row>
    <row r="577" spans="1:5" x14ac:dyDescent="0.25">
      <c r="A577" s="40">
        <f t="shared" si="35"/>
        <v>41609</v>
      </c>
      <c r="B577" s="40">
        <f t="shared" si="36"/>
        <v>41639</v>
      </c>
      <c r="C577" s="50">
        <v>0.19850000000000001</v>
      </c>
      <c r="D577" s="49">
        <f t="shared" si="37"/>
        <v>0.29775000000000001</v>
      </c>
      <c r="E577" s="49">
        <f t="shared" si="34"/>
        <v>2.1956914610111067E-2</v>
      </c>
    </row>
    <row r="578" spans="1:5" x14ac:dyDescent="0.25">
      <c r="A578" s="40">
        <f t="shared" si="35"/>
        <v>41640</v>
      </c>
      <c r="B578" s="40">
        <f t="shared" si="36"/>
        <v>41670</v>
      </c>
      <c r="C578" s="50">
        <v>0.19650000000000001</v>
      </c>
      <c r="D578" s="49">
        <f t="shared" si="37"/>
        <v>0.29475000000000001</v>
      </c>
      <c r="E578" s="49">
        <f t="shared" si="34"/>
        <v>2.1759834797641986E-2</v>
      </c>
    </row>
    <row r="579" spans="1:5" x14ac:dyDescent="0.25">
      <c r="A579" s="40">
        <f t="shared" si="35"/>
        <v>41671</v>
      </c>
      <c r="B579" s="40">
        <f t="shared" si="36"/>
        <v>41698</v>
      </c>
      <c r="C579" s="50">
        <v>0.19650000000000001</v>
      </c>
      <c r="D579" s="49">
        <f t="shared" si="37"/>
        <v>0.29475000000000001</v>
      </c>
      <c r="E579" s="49">
        <f t="shared" ref="E579:E642" si="38">((1+D579)^(1/12)-1)</f>
        <v>2.1759834797641986E-2</v>
      </c>
    </row>
    <row r="580" spans="1:5" x14ac:dyDescent="0.25">
      <c r="A580" s="40">
        <f t="shared" si="35"/>
        <v>41699</v>
      </c>
      <c r="B580" s="40">
        <f t="shared" si="36"/>
        <v>41729</v>
      </c>
      <c r="C580" s="50">
        <v>0.19650000000000001</v>
      </c>
      <c r="D580" s="49">
        <f t="shared" si="37"/>
        <v>0.29475000000000001</v>
      </c>
      <c r="E580" s="49">
        <f t="shared" si="38"/>
        <v>2.1759834797641986E-2</v>
      </c>
    </row>
    <row r="581" spans="1:5" x14ac:dyDescent="0.25">
      <c r="A581" s="40">
        <f t="shared" ref="A581:A644" si="39">1+B580</f>
        <v>41730</v>
      </c>
      <c r="B581" s="40">
        <f t="shared" si="36"/>
        <v>41759</v>
      </c>
      <c r="C581" s="50">
        <v>0.1963</v>
      </c>
      <c r="D581" s="49">
        <f t="shared" si="37"/>
        <v>0.29444999999999999</v>
      </c>
      <c r="E581" s="49">
        <f t="shared" si="38"/>
        <v>2.1740103800155453E-2</v>
      </c>
    </row>
    <row r="582" spans="1:5" x14ac:dyDescent="0.25">
      <c r="A582" s="40">
        <f t="shared" si="39"/>
        <v>41760</v>
      </c>
      <c r="B582" s="40">
        <f t="shared" si="36"/>
        <v>41790</v>
      </c>
      <c r="C582" s="50">
        <v>0.1963</v>
      </c>
      <c r="D582" s="49">
        <f t="shared" si="37"/>
        <v>0.29444999999999999</v>
      </c>
      <c r="E582" s="49">
        <f t="shared" si="38"/>
        <v>2.1740103800155453E-2</v>
      </c>
    </row>
    <row r="583" spans="1:5" x14ac:dyDescent="0.25">
      <c r="A583" s="40">
        <f t="shared" si="39"/>
        <v>41791</v>
      </c>
      <c r="B583" s="40">
        <f t="shared" si="36"/>
        <v>41820</v>
      </c>
      <c r="C583" s="50">
        <v>0.1963</v>
      </c>
      <c r="D583" s="49">
        <f t="shared" si="37"/>
        <v>0.29444999999999999</v>
      </c>
      <c r="E583" s="49">
        <f t="shared" si="38"/>
        <v>2.1740103800155453E-2</v>
      </c>
    </row>
    <row r="584" spans="1:5" x14ac:dyDescent="0.25">
      <c r="A584" s="40">
        <f t="shared" si="39"/>
        <v>41821</v>
      </c>
      <c r="B584" s="40">
        <f t="shared" si="36"/>
        <v>41851</v>
      </c>
      <c r="C584" s="50">
        <v>0.1933</v>
      </c>
      <c r="D584" s="49">
        <f t="shared" si="37"/>
        <v>0.28994999999999999</v>
      </c>
      <c r="E584" s="49">
        <f t="shared" si="38"/>
        <v>2.1443634727683625E-2</v>
      </c>
    </row>
    <row r="585" spans="1:5" x14ac:dyDescent="0.25">
      <c r="A585" s="40">
        <f t="shared" si="39"/>
        <v>41852</v>
      </c>
      <c r="B585" s="40">
        <f t="shared" si="36"/>
        <v>41882</v>
      </c>
      <c r="C585" s="50">
        <v>0.1933</v>
      </c>
      <c r="D585" s="49">
        <f t="shared" si="37"/>
        <v>0.28994999999999999</v>
      </c>
      <c r="E585" s="49">
        <f t="shared" si="38"/>
        <v>2.1443634727683625E-2</v>
      </c>
    </row>
    <row r="586" spans="1:5" x14ac:dyDescent="0.25">
      <c r="A586" s="40">
        <f t="shared" si="39"/>
        <v>41883</v>
      </c>
      <c r="B586" s="40">
        <f t="shared" si="36"/>
        <v>41912</v>
      </c>
      <c r="C586" s="50">
        <v>0.1933</v>
      </c>
      <c r="D586" s="49">
        <f t="shared" si="37"/>
        <v>0.28994999999999999</v>
      </c>
      <c r="E586" s="49">
        <f t="shared" si="38"/>
        <v>2.1443634727683625E-2</v>
      </c>
    </row>
    <row r="587" spans="1:5" x14ac:dyDescent="0.25">
      <c r="A587" s="40">
        <f t="shared" si="39"/>
        <v>41913</v>
      </c>
      <c r="B587" s="40">
        <f t="shared" si="36"/>
        <v>41943</v>
      </c>
      <c r="C587" s="50">
        <v>0.19170000000000001</v>
      </c>
      <c r="D587" s="49">
        <f t="shared" si="37"/>
        <v>0.28755000000000003</v>
      </c>
      <c r="E587" s="49">
        <f t="shared" si="38"/>
        <v>2.1285130025374244E-2</v>
      </c>
    </row>
    <row r="588" spans="1:5" x14ac:dyDescent="0.25">
      <c r="A588" s="40">
        <f t="shared" si="39"/>
        <v>41944</v>
      </c>
      <c r="B588" s="40">
        <f t="shared" si="36"/>
        <v>41973</v>
      </c>
      <c r="C588" s="50">
        <v>0.19170000000000001</v>
      </c>
      <c r="D588" s="49">
        <f t="shared" si="37"/>
        <v>0.28755000000000003</v>
      </c>
      <c r="E588" s="49">
        <f t="shared" si="38"/>
        <v>2.1285130025374244E-2</v>
      </c>
    </row>
    <row r="589" spans="1:5" x14ac:dyDescent="0.25">
      <c r="A589" s="40">
        <f t="shared" si="39"/>
        <v>41974</v>
      </c>
      <c r="B589" s="40">
        <f t="shared" si="36"/>
        <v>42004</v>
      </c>
      <c r="C589" s="50">
        <v>0.19170000000000001</v>
      </c>
      <c r="D589" s="49">
        <f t="shared" si="37"/>
        <v>0.28755000000000003</v>
      </c>
      <c r="E589" s="49">
        <f t="shared" si="38"/>
        <v>2.1285130025374244E-2</v>
      </c>
    </row>
    <row r="590" spans="1:5" x14ac:dyDescent="0.25">
      <c r="A590" s="40">
        <f t="shared" si="39"/>
        <v>42005</v>
      </c>
      <c r="B590" s="40">
        <f t="shared" si="36"/>
        <v>42035</v>
      </c>
      <c r="C590" s="50">
        <v>0.19209999999999999</v>
      </c>
      <c r="D590" s="49">
        <f t="shared" si="37"/>
        <v>0.28815000000000002</v>
      </c>
      <c r="E590" s="49">
        <f t="shared" si="38"/>
        <v>2.1324781575405183E-2</v>
      </c>
    </row>
    <row r="591" spans="1:5" x14ac:dyDescent="0.25">
      <c r="A591" s="40">
        <f t="shared" si="39"/>
        <v>42036</v>
      </c>
      <c r="B591" s="40">
        <f t="shared" si="36"/>
        <v>42063</v>
      </c>
      <c r="C591" s="50">
        <v>0.19209999999999999</v>
      </c>
      <c r="D591" s="49">
        <f t="shared" si="37"/>
        <v>0.28815000000000002</v>
      </c>
      <c r="E591" s="49">
        <f t="shared" si="38"/>
        <v>2.1324781575405183E-2</v>
      </c>
    </row>
    <row r="592" spans="1:5" x14ac:dyDescent="0.25">
      <c r="A592" s="40">
        <f t="shared" si="39"/>
        <v>42064</v>
      </c>
      <c r="B592" s="40">
        <f t="shared" si="36"/>
        <v>42094</v>
      </c>
      <c r="C592" s="50">
        <v>0.19209999999999999</v>
      </c>
      <c r="D592" s="49">
        <f t="shared" si="37"/>
        <v>0.28815000000000002</v>
      </c>
      <c r="E592" s="49">
        <f t="shared" si="38"/>
        <v>2.1324781575405183E-2</v>
      </c>
    </row>
    <row r="593" spans="1:5" x14ac:dyDescent="0.25">
      <c r="A593" s="40">
        <f t="shared" si="39"/>
        <v>42095</v>
      </c>
      <c r="B593" s="40">
        <f t="shared" si="36"/>
        <v>42124</v>
      </c>
      <c r="C593" s="50">
        <v>0.19370000000000001</v>
      </c>
      <c r="D593" s="49">
        <f t="shared" si="37"/>
        <v>0.29055000000000003</v>
      </c>
      <c r="E593" s="49">
        <f t="shared" si="38"/>
        <v>2.1483218662772696E-2</v>
      </c>
    </row>
    <row r="594" spans="1:5" x14ac:dyDescent="0.25">
      <c r="A594" s="40">
        <f t="shared" si="39"/>
        <v>42125</v>
      </c>
      <c r="B594" s="40">
        <f t="shared" si="36"/>
        <v>42155</v>
      </c>
      <c r="C594" s="50">
        <v>0.19370000000000001</v>
      </c>
      <c r="D594" s="49">
        <f t="shared" si="37"/>
        <v>0.29055000000000003</v>
      </c>
      <c r="E594" s="49">
        <f t="shared" si="38"/>
        <v>2.1483218662772696E-2</v>
      </c>
    </row>
    <row r="595" spans="1:5" x14ac:dyDescent="0.25">
      <c r="A595" s="40">
        <f t="shared" si="39"/>
        <v>42156</v>
      </c>
      <c r="B595" s="40">
        <f t="shared" si="36"/>
        <v>42185</v>
      </c>
      <c r="C595" s="50">
        <v>0.19370000000000001</v>
      </c>
      <c r="D595" s="49">
        <f t="shared" si="37"/>
        <v>0.29055000000000003</v>
      </c>
      <c r="E595" s="49">
        <f t="shared" si="38"/>
        <v>2.1483218662772696E-2</v>
      </c>
    </row>
    <row r="596" spans="1:5" x14ac:dyDescent="0.25">
      <c r="A596" s="40">
        <f t="shared" si="39"/>
        <v>42186</v>
      </c>
      <c r="B596" s="40">
        <f t="shared" si="36"/>
        <v>42216</v>
      </c>
      <c r="C596" s="50">
        <v>0.19259999999999999</v>
      </c>
      <c r="D596" s="49">
        <f t="shared" si="37"/>
        <v>0.28889999999999999</v>
      </c>
      <c r="E596" s="49">
        <f t="shared" si="38"/>
        <v>2.1374322212011299E-2</v>
      </c>
    </row>
    <row r="597" spans="1:5" x14ac:dyDescent="0.25">
      <c r="A597" s="40">
        <f t="shared" si="39"/>
        <v>42217</v>
      </c>
      <c r="B597" s="40">
        <f t="shared" si="36"/>
        <v>42247</v>
      </c>
      <c r="C597" s="50">
        <v>0.19259999999999999</v>
      </c>
      <c r="D597" s="49">
        <f t="shared" si="37"/>
        <v>0.28889999999999999</v>
      </c>
      <c r="E597" s="49">
        <f t="shared" si="38"/>
        <v>2.1374322212011299E-2</v>
      </c>
    </row>
    <row r="598" spans="1:5" x14ac:dyDescent="0.25">
      <c r="A598" s="40">
        <f t="shared" si="39"/>
        <v>42248</v>
      </c>
      <c r="B598" s="40">
        <f t="shared" si="36"/>
        <v>42277</v>
      </c>
      <c r="C598" s="50">
        <v>0.19259999999999999</v>
      </c>
      <c r="D598" s="49">
        <f t="shared" si="37"/>
        <v>0.28889999999999999</v>
      </c>
      <c r="E598" s="49">
        <f t="shared" si="38"/>
        <v>2.1374322212011299E-2</v>
      </c>
    </row>
    <row r="599" spans="1:5" x14ac:dyDescent="0.25">
      <c r="A599" s="40">
        <f t="shared" si="39"/>
        <v>42278</v>
      </c>
      <c r="B599" s="40">
        <f t="shared" si="36"/>
        <v>42308</v>
      </c>
      <c r="C599" s="50">
        <v>0.1933</v>
      </c>
      <c r="D599" s="49">
        <f t="shared" si="37"/>
        <v>0.28994999999999999</v>
      </c>
      <c r="E599" s="49">
        <f t="shared" si="38"/>
        <v>2.1443634727683625E-2</v>
      </c>
    </row>
    <row r="600" spans="1:5" x14ac:dyDescent="0.25">
      <c r="A600" s="40">
        <f t="shared" si="39"/>
        <v>42309</v>
      </c>
      <c r="B600" s="40">
        <f t="shared" si="36"/>
        <v>42338</v>
      </c>
      <c r="C600" s="50">
        <v>0.1933</v>
      </c>
      <c r="D600" s="49">
        <f t="shared" si="37"/>
        <v>0.28994999999999999</v>
      </c>
      <c r="E600" s="49">
        <f t="shared" si="38"/>
        <v>2.1443634727683625E-2</v>
      </c>
    </row>
    <row r="601" spans="1:5" x14ac:dyDescent="0.25">
      <c r="A601" s="40">
        <f t="shared" si="39"/>
        <v>42339</v>
      </c>
      <c r="B601" s="40">
        <f t="shared" si="36"/>
        <v>42369</v>
      </c>
      <c r="C601" s="50">
        <v>0.1933</v>
      </c>
      <c r="D601" s="49">
        <f t="shared" si="37"/>
        <v>0.28994999999999999</v>
      </c>
      <c r="E601" s="49">
        <f t="shared" si="38"/>
        <v>2.1443634727683625E-2</v>
      </c>
    </row>
    <row r="602" spans="1:5" x14ac:dyDescent="0.25">
      <c r="A602" s="40">
        <f t="shared" si="39"/>
        <v>42370</v>
      </c>
      <c r="B602" s="40">
        <f t="shared" si="36"/>
        <v>42400</v>
      </c>
      <c r="C602" s="50">
        <v>0.1968</v>
      </c>
      <c r="D602" s="49">
        <f t="shared" si="37"/>
        <v>0.29520000000000002</v>
      </c>
      <c r="E602" s="49">
        <f t="shared" si="38"/>
        <v>2.1789423437557742E-2</v>
      </c>
    </row>
    <row r="603" spans="1:5" x14ac:dyDescent="0.25">
      <c r="A603" s="40">
        <f t="shared" si="39"/>
        <v>42401</v>
      </c>
      <c r="B603" s="40">
        <f t="shared" si="36"/>
        <v>42429</v>
      </c>
      <c r="C603" s="50">
        <v>0.1968</v>
      </c>
      <c r="D603" s="49">
        <f t="shared" si="37"/>
        <v>0.29520000000000002</v>
      </c>
      <c r="E603" s="49">
        <f t="shared" si="38"/>
        <v>2.1789423437557742E-2</v>
      </c>
    </row>
    <row r="604" spans="1:5" x14ac:dyDescent="0.25">
      <c r="A604" s="40">
        <f t="shared" si="39"/>
        <v>42430</v>
      </c>
      <c r="B604" s="40">
        <f t="shared" si="36"/>
        <v>42460</v>
      </c>
      <c r="C604" s="50">
        <v>0.1968</v>
      </c>
      <c r="D604" s="49">
        <f t="shared" si="37"/>
        <v>0.29520000000000002</v>
      </c>
      <c r="E604" s="49">
        <f t="shared" si="38"/>
        <v>2.1789423437557742E-2</v>
      </c>
    </row>
    <row r="605" spans="1:5" x14ac:dyDescent="0.25">
      <c r="A605" s="40">
        <f t="shared" si="39"/>
        <v>42461</v>
      </c>
      <c r="B605" s="40">
        <f t="shared" si="36"/>
        <v>42490</v>
      </c>
      <c r="C605" s="50">
        <v>0.2054</v>
      </c>
      <c r="D605" s="49">
        <f t="shared" si="37"/>
        <v>0.30809999999999998</v>
      </c>
      <c r="E605" s="49">
        <f t="shared" si="38"/>
        <v>2.2633649099822239E-2</v>
      </c>
    </row>
    <row r="606" spans="1:5" x14ac:dyDescent="0.25">
      <c r="A606" s="40">
        <f t="shared" si="39"/>
        <v>42491</v>
      </c>
      <c r="B606" s="40">
        <f t="shared" si="36"/>
        <v>42521</v>
      </c>
      <c r="C606" s="50">
        <v>0.2054</v>
      </c>
      <c r="D606" s="49">
        <f t="shared" si="37"/>
        <v>0.30809999999999998</v>
      </c>
      <c r="E606" s="49">
        <f t="shared" si="38"/>
        <v>2.2633649099822239E-2</v>
      </c>
    </row>
    <row r="607" spans="1:5" x14ac:dyDescent="0.25">
      <c r="A607" s="40">
        <f t="shared" si="39"/>
        <v>42522</v>
      </c>
      <c r="B607" s="40">
        <f t="shared" si="36"/>
        <v>42551</v>
      </c>
      <c r="C607" s="50">
        <v>0.2054</v>
      </c>
      <c r="D607" s="49">
        <f t="shared" si="37"/>
        <v>0.30809999999999998</v>
      </c>
      <c r="E607" s="49">
        <f t="shared" si="38"/>
        <v>2.2633649099822239E-2</v>
      </c>
    </row>
    <row r="608" spans="1:5" x14ac:dyDescent="0.25">
      <c r="A608" s="40">
        <f t="shared" si="39"/>
        <v>42552</v>
      </c>
      <c r="B608" s="40">
        <f t="shared" si="36"/>
        <v>42582</v>
      </c>
      <c r="C608" s="50">
        <v>0.21340000000000001</v>
      </c>
      <c r="D608" s="49">
        <f t="shared" si="37"/>
        <v>0.3201</v>
      </c>
      <c r="E608" s="49">
        <f t="shared" si="38"/>
        <v>2.3412151466478903E-2</v>
      </c>
    </row>
    <row r="609" spans="1:5" x14ac:dyDescent="0.25">
      <c r="A609" s="40">
        <f t="shared" si="39"/>
        <v>42583</v>
      </c>
      <c r="B609" s="40">
        <f t="shared" si="36"/>
        <v>42613</v>
      </c>
      <c r="C609" s="50">
        <v>0.21340000000000001</v>
      </c>
      <c r="D609" s="49">
        <f t="shared" si="37"/>
        <v>0.3201</v>
      </c>
      <c r="E609" s="49">
        <f t="shared" si="38"/>
        <v>2.3412151466478903E-2</v>
      </c>
    </row>
    <row r="610" spans="1:5" x14ac:dyDescent="0.25">
      <c r="A610" s="40">
        <f t="shared" si="39"/>
        <v>42614</v>
      </c>
      <c r="B610" s="40">
        <f t="shared" si="36"/>
        <v>42643</v>
      </c>
      <c r="C610" s="50">
        <v>0.21340000000000001</v>
      </c>
      <c r="D610" s="49">
        <f t="shared" si="37"/>
        <v>0.3201</v>
      </c>
      <c r="E610" s="49">
        <f t="shared" si="38"/>
        <v>2.3412151466478903E-2</v>
      </c>
    </row>
    <row r="611" spans="1:5" x14ac:dyDescent="0.25">
      <c r="A611" s="40">
        <f t="shared" si="39"/>
        <v>42644</v>
      </c>
      <c r="B611" s="40">
        <f t="shared" si="36"/>
        <v>42674</v>
      </c>
      <c r="C611" s="50">
        <v>0.21990000000000001</v>
      </c>
      <c r="D611" s="49">
        <f t="shared" si="37"/>
        <v>0.32985000000000003</v>
      </c>
      <c r="E611" s="49">
        <f t="shared" si="38"/>
        <v>2.4039922656450941E-2</v>
      </c>
    </row>
    <row r="612" spans="1:5" x14ac:dyDescent="0.25">
      <c r="A612" s="40">
        <f t="shared" si="39"/>
        <v>42675</v>
      </c>
      <c r="B612" s="40">
        <f t="shared" si="36"/>
        <v>42704</v>
      </c>
      <c r="C612" s="50">
        <v>0.21990000000000001</v>
      </c>
      <c r="D612" s="49">
        <f t="shared" si="37"/>
        <v>0.32985000000000003</v>
      </c>
      <c r="E612" s="49">
        <f t="shared" si="38"/>
        <v>2.4039922656450941E-2</v>
      </c>
    </row>
    <row r="613" spans="1:5" x14ac:dyDescent="0.25">
      <c r="A613" s="40">
        <f t="shared" si="39"/>
        <v>42705</v>
      </c>
      <c r="B613" s="40">
        <f t="shared" si="36"/>
        <v>42735</v>
      </c>
      <c r="C613" s="50">
        <v>0.21990000000000001</v>
      </c>
      <c r="D613" s="49">
        <f t="shared" si="37"/>
        <v>0.32985000000000003</v>
      </c>
      <c r="E613" s="49">
        <f t="shared" si="38"/>
        <v>2.4039922656450941E-2</v>
      </c>
    </row>
    <row r="614" spans="1:5" x14ac:dyDescent="0.25">
      <c r="A614" s="40">
        <f t="shared" si="39"/>
        <v>42736</v>
      </c>
      <c r="B614" s="40">
        <f t="shared" si="36"/>
        <v>42766</v>
      </c>
      <c r="C614" s="50">
        <v>0.22339999999999999</v>
      </c>
      <c r="D614" s="49">
        <f t="shared" si="37"/>
        <v>0.33509999999999995</v>
      </c>
      <c r="E614" s="49">
        <f t="shared" si="38"/>
        <v>2.4376207843189057E-2</v>
      </c>
    </row>
    <row r="615" spans="1:5" x14ac:dyDescent="0.25">
      <c r="A615" s="40">
        <f t="shared" si="39"/>
        <v>42767</v>
      </c>
      <c r="B615" s="40">
        <f t="shared" si="36"/>
        <v>42794</v>
      </c>
      <c r="C615" s="50">
        <v>0.22339999999999999</v>
      </c>
      <c r="D615" s="49">
        <f t="shared" si="37"/>
        <v>0.33509999999999995</v>
      </c>
      <c r="E615" s="49">
        <f t="shared" si="38"/>
        <v>2.4376207843189057E-2</v>
      </c>
    </row>
    <row r="616" spans="1:5" x14ac:dyDescent="0.25">
      <c r="A616" s="40">
        <f t="shared" si="39"/>
        <v>42795</v>
      </c>
      <c r="B616" s="40">
        <f t="shared" si="36"/>
        <v>42825</v>
      </c>
      <c r="C616" s="50">
        <v>0.22339999999999999</v>
      </c>
      <c r="D616" s="49">
        <f t="shared" si="37"/>
        <v>0.33509999999999995</v>
      </c>
      <c r="E616" s="49">
        <f t="shared" si="38"/>
        <v>2.4376207843189057E-2</v>
      </c>
    </row>
    <row r="617" spans="1:5" x14ac:dyDescent="0.25">
      <c r="A617" s="40">
        <f t="shared" si="39"/>
        <v>42826</v>
      </c>
      <c r="B617" s="40">
        <f t="shared" si="36"/>
        <v>42855</v>
      </c>
      <c r="C617" s="50">
        <v>0.2233</v>
      </c>
      <c r="D617" s="49">
        <f t="shared" si="37"/>
        <v>0.33494999999999997</v>
      </c>
      <c r="E617" s="49">
        <f t="shared" si="38"/>
        <v>2.4366616530168139E-2</v>
      </c>
    </row>
    <row r="618" spans="1:5" x14ac:dyDescent="0.25">
      <c r="A618" s="40">
        <f t="shared" si="39"/>
        <v>42856</v>
      </c>
      <c r="B618" s="40">
        <f t="shared" si="36"/>
        <v>42886</v>
      </c>
      <c r="C618" s="50">
        <v>0.2233</v>
      </c>
      <c r="D618" s="49">
        <f t="shared" si="37"/>
        <v>0.33494999999999997</v>
      </c>
      <c r="E618" s="49">
        <f t="shared" si="38"/>
        <v>2.4366616530168139E-2</v>
      </c>
    </row>
    <row r="619" spans="1:5" x14ac:dyDescent="0.25">
      <c r="A619" s="40">
        <f t="shared" si="39"/>
        <v>42887</v>
      </c>
      <c r="B619" s="40">
        <f t="shared" si="36"/>
        <v>42916</v>
      </c>
      <c r="C619" s="50">
        <v>0.2233</v>
      </c>
      <c r="D619" s="49">
        <f t="shared" si="37"/>
        <v>0.33494999999999997</v>
      </c>
      <c r="E619" s="49">
        <f t="shared" si="38"/>
        <v>2.4366616530168139E-2</v>
      </c>
    </row>
    <row r="620" spans="1:5" x14ac:dyDescent="0.25">
      <c r="A620" s="40">
        <f t="shared" si="39"/>
        <v>42917</v>
      </c>
      <c r="B620" s="40">
        <f t="shared" si="36"/>
        <v>42947</v>
      </c>
      <c r="C620" s="50">
        <v>0.2198</v>
      </c>
      <c r="D620" s="49">
        <f t="shared" si="37"/>
        <v>0.32969999999999999</v>
      </c>
      <c r="E620" s="49">
        <f t="shared" si="38"/>
        <v>2.4030296637850723E-2</v>
      </c>
    </row>
    <row r="621" spans="1:5" x14ac:dyDescent="0.25">
      <c r="A621" s="40">
        <f t="shared" si="39"/>
        <v>42948</v>
      </c>
      <c r="B621" s="40">
        <f t="shared" ref="B621:B651" si="40">EOMONTH(A621,0)</f>
        <v>42978</v>
      </c>
      <c r="C621" s="50">
        <v>0.2198</v>
      </c>
      <c r="D621" s="49">
        <f t="shared" si="37"/>
        <v>0.32969999999999999</v>
      </c>
      <c r="E621" s="49">
        <f t="shared" si="38"/>
        <v>2.4030296637850723E-2</v>
      </c>
    </row>
    <row r="622" spans="1:5" x14ac:dyDescent="0.25">
      <c r="A622" s="40">
        <f t="shared" si="39"/>
        <v>42979</v>
      </c>
      <c r="B622" s="40">
        <f t="shared" si="40"/>
        <v>43008</v>
      </c>
      <c r="C622" s="50">
        <v>0.21479999999999999</v>
      </c>
      <c r="D622" s="49">
        <f t="shared" si="37"/>
        <v>0.32219999999999999</v>
      </c>
      <c r="E622" s="49">
        <f t="shared" si="38"/>
        <v>2.3547722012123629E-2</v>
      </c>
    </row>
    <row r="623" spans="1:5" x14ac:dyDescent="0.25">
      <c r="A623" s="40">
        <f t="shared" si="39"/>
        <v>43009</v>
      </c>
      <c r="B623" s="40">
        <f t="shared" si="40"/>
        <v>43039</v>
      </c>
      <c r="C623" s="50">
        <v>0.21149999999999999</v>
      </c>
      <c r="D623" s="49">
        <f t="shared" si="37"/>
        <v>0.31724999999999998</v>
      </c>
      <c r="E623" s="49">
        <f t="shared" si="38"/>
        <v>2.3227846316473233E-2</v>
      </c>
    </row>
    <row r="624" spans="1:5" x14ac:dyDescent="0.25">
      <c r="A624" s="40">
        <f t="shared" si="39"/>
        <v>43040</v>
      </c>
      <c r="B624" s="40">
        <f t="shared" si="40"/>
        <v>43069</v>
      </c>
      <c r="C624" s="50">
        <v>0.20960000000000001</v>
      </c>
      <c r="D624" s="49">
        <f t="shared" si="37"/>
        <v>0.31440000000000001</v>
      </c>
      <c r="E624" s="49">
        <f t="shared" si="38"/>
        <v>2.3043175271197036E-2</v>
      </c>
    </row>
    <row r="625" spans="1:5" x14ac:dyDescent="0.25">
      <c r="A625" s="40">
        <f t="shared" si="39"/>
        <v>43070</v>
      </c>
      <c r="B625" s="40">
        <f t="shared" si="40"/>
        <v>43100</v>
      </c>
      <c r="C625" s="50">
        <v>0.2077</v>
      </c>
      <c r="D625" s="49">
        <f t="shared" si="37"/>
        <v>0.31154999999999999</v>
      </c>
      <c r="E625" s="49">
        <f t="shared" si="38"/>
        <v>2.2858136808515228E-2</v>
      </c>
    </row>
    <row r="626" spans="1:5" x14ac:dyDescent="0.25">
      <c r="A626" s="40">
        <f t="shared" si="39"/>
        <v>43101</v>
      </c>
      <c r="B626" s="40">
        <f t="shared" si="40"/>
        <v>43131</v>
      </c>
      <c r="C626" s="50">
        <v>0.2069</v>
      </c>
      <c r="D626" s="49">
        <f t="shared" si="37"/>
        <v>0.31035000000000001</v>
      </c>
      <c r="E626" s="49">
        <f t="shared" si="38"/>
        <v>2.2780115587483163E-2</v>
      </c>
    </row>
    <row r="627" spans="1:5" x14ac:dyDescent="0.25">
      <c r="A627" s="40">
        <f t="shared" si="39"/>
        <v>43132</v>
      </c>
      <c r="B627" s="40">
        <f t="shared" si="40"/>
        <v>43159</v>
      </c>
      <c r="C627" s="50">
        <v>0.21010000000000001</v>
      </c>
      <c r="D627" s="49">
        <f t="shared" si="37"/>
        <v>0.31515000000000004</v>
      </c>
      <c r="E627" s="49">
        <f t="shared" si="38"/>
        <v>2.3091808474569486E-2</v>
      </c>
    </row>
    <row r="628" spans="1:5" x14ac:dyDescent="0.25">
      <c r="A628" s="40">
        <f t="shared" si="39"/>
        <v>43160</v>
      </c>
      <c r="B628" s="40">
        <f t="shared" si="40"/>
        <v>43190</v>
      </c>
      <c r="C628" s="50">
        <v>0.20680000000000001</v>
      </c>
      <c r="D628" s="49">
        <f t="shared" si="37"/>
        <v>0.31020000000000003</v>
      </c>
      <c r="E628" s="49">
        <f t="shared" si="38"/>
        <v>2.2770358330055807E-2</v>
      </c>
    </row>
    <row r="629" spans="1:5" x14ac:dyDescent="0.25">
      <c r="A629" s="40">
        <f t="shared" si="39"/>
        <v>43191</v>
      </c>
      <c r="B629" s="40">
        <f t="shared" si="40"/>
        <v>43220</v>
      </c>
      <c r="C629" s="50">
        <v>0.20480000000000001</v>
      </c>
      <c r="D629" s="49">
        <f t="shared" si="37"/>
        <v>0.30720000000000003</v>
      </c>
      <c r="E629" s="49">
        <f t="shared" si="38"/>
        <v>2.2574997834371668E-2</v>
      </c>
    </row>
    <row r="630" spans="1:5" x14ac:dyDescent="0.25">
      <c r="A630" s="40">
        <f t="shared" si="39"/>
        <v>43221</v>
      </c>
      <c r="B630" s="40">
        <f t="shared" si="40"/>
        <v>43251</v>
      </c>
      <c r="C630" s="50">
        <v>0.2044</v>
      </c>
      <c r="D630" s="49">
        <f t="shared" si="37"/>
        <v>0.30659999999999998</v>
      </c>
      <c r="E630" s="49">
        <f t="shared" si="38"/>
        <v>2.2535876422826506E-2</v>
      </c>
    </row>
    <row r="631" spans="1:5" x14ac:dyDescent="0.25">
      <c r="A631" s="40">
        <f t="shared" si="39"/>
        <v>43252</v>
      </c>
      <c r="B631" s="40">
        <f t="shared" si="40"/>
        <v>43281</v>
      </c>
      <c r="C631" s="50">
        <v>0.20280000000000001</v>
      </c>
      <c r="D631" s="49">
        <f t="shared" ref="D631:D651" si="41">+C631*1.5</f>
        <v>0.30420000000000003</v>
      </c>
      <c r="E631" s="49">
        <f t="shared" si="38"/>
        <v>2.2379225919199275E-2</v>
      </c>
    </row>
    <row r="632" spans="1:5" x14ac:dyDescent="0.25">
      <c r="A632" s="40">
        <f t="shared" si="39"/>
        <v>43282</v>
      </c>
      <c r="B632" s="40">
        <f t="shared" si="40"/>
        <v>43312</v>
      </c>
      <c r="C632" s="50">
        <v>0.20030000000000001</v>
      </c>
      <c r="D632" s="49">
        <f t="shared" si="41"/>
        <v>0.30044999999999999</v>
      </c>
      <c r="E632" s="49">
        <f t="shared" si="38"/>
        <v>2.2133929699163168E-2</v>
      </c>
    </row>
    <row r="633" spans="1:5" x14ac:dyDescent="0.25">
      <c r="A633" s="40">
        <f t="shared" si="39"/>
        <v>43313</v>
      </c>
      <c r="B633" s="40">
        <f t="shared" si="40"/>
        <v>43343</v>
      </c>
      <c r="C633" s="50">
        <v>0.19939999999999999</v>
      </c>
      <c r="D633" s="49">
        <f t="shared" si="41"/>
        <v>0.29909999999999998</v>
      </c>
      <c r="E633" s="49">
        <f t="shared" si="38"/>
        <v>2.2045464310016527E-2</v>
      </c>
    </row>
    <row r="634" spans="1:5" x14ac:dyDescent="0.25">
      <c r="A634" s="40">
        <f t="shared" si="39"/>
        <v>43344</v>
      </c>
      <c r="B634" s="40">
        <f t="shared" si="40"/>
        <v>43373</v>
      </c>
      <c r="C634" s="50">
        <v>0.1981</v>
      </c>
      <c r="D634" s="49">
        <f t="shared" si="41"/>
        <v>0.29715000000000003</v>
      </c>
      <c r="E634" s="49">
        <f t="shared" si="38"/>
        <v>2.1917532081249247E-2</v>
      </c>
    </row>
    <row r="635" spans="1:5" x14ac:dyDescent="0.25">
      <c r="A635" s="40">
        <f t="shared" si="39"/>
        <v>43374</v>
      </c>
      <c r="B635" s="40">
        <f t="shared" si="40"/>
        <v>43404</v>
      </c>
      <c r="C635" s="50">
        <v>0.1963</v>
      </c>
      <c r="D635" s="49">
        <f t="shared" si="41"/>
        <v>0.29444999999999999</v>
      </c>
      <c r="E635" s="49">
        <f t="shared" si="38"/>
        <v>2.1740103800155453E-2</v>
      </c>
    </row>
    <row r="636" spans="1:5" x14ac:dyDescent="0.25">
      <c r="A636" s="40">
        <f t="shared" si="39"/>
        <v>43405</v>
      </c>
      <c r="B636" s="40">
        <f t="shared" si="40"/>
        <v>43434</v>
      </c>
      <c r="C636" s="50">
        <v>0.19489999999999999</v>
      </c>
      <c r="D636" s="49">
        <f t="shared" si="41"/>
        <v>0.29235</v>
      </c>
      <c r="E636" s="49">
        <f t="shared" si="38"/>
        <v>2.1601869331581591E-2</v>
      </c>
    </row>
    <row r="637" spans="1:5" x14ac:dyDescent="0.25">
      <c r="A637" s="40">
        <f t="shared" si="39"/>
        <v>43435</v>
      </c>
      <c r="B637" s="40">
        <f t="shared" si="40"/>
        <v>43465</v>
      </c>
      <c r="C637" s="50">
        <v>0.19400000000000001</v>
      </c>
      <c r="D637" s="49">
        <f t="shared" si="41"/>
        <v>0.29100000000000004</v>
      </c>
      <c r="E637" s="49">
        <f t="shared" si="38"/>
        <v>2.1512895544899102E-2</v>
      </c>
    </row>
    <row r="638" spans="1:5" x14ac:dyDescent="0.25">
      <c r="A638" s="40">
        <f t="shared" si="39"/>
        <v>43466</v>
      </c>
      <c r="B638" s="40">
        <f t="shared" si="40"/>
        <v>43496</v>
      </c>
      <c r="C638" s="50">
        <v>0.19159999999999999</v>
      </c>
      <c r="D638" s="49">
        <f t="shared" si="41"/>
        <v>0.28739999999999999</v>
      </c>
      <c r="E638" s="49">
        <f t="shared" si="38"/>
        <v>2.127521449135017E-2</v>
      </c>
    </row>
    <row r="639" spans="1:5" x14ac:dyDescent="0.25">
      <c r="A639" s="40">
        <f t="shared" si="39"/>
        <v>43497</v>
      </c>
      <c r="B639" s="40">
        <f t="shared" si="40"/>
        <v>43524</v>
      </c>
      <c r="C639" s="50">
        <v>0.19700000000000001</v>
      </c>
      <c r="D639" s="49">
        <f t="shared" si="41"/>
        <v>0.29549999999999998</v>
      </c>
      <c r="E639" s="49">
        <f t="shared" si="38"/>
        <v>2.1809143962671307E-2</v>
      </c>
    </row>
    <row r="640" spans="1:5" x14ac:dyDescent="0.25">
      <c r="A640" s="40">
        <f t="shared" si="39"/>
        <v>43525</v>
      </c>
      <c r="B640" s="40">
        <f t="shared" si="40"/>
        <v>43555</v>
      </c>
      <c r="C640" s="50">
        <v>0.19370000000000001</v>
      </c>
      <c r="D640" s="49">
        <f t="shared" si="41"/>
        <v>0.29055000000000003</v>
      </c>
      <c r="E640" s="49">
        <f t="shared" si="38"/>
        <v>2.1483218662772696E-2</v>
      </c>
    </row>
    <row r="641" spans="1:5" x14ac:dyDescent="0.25">
      <c r="A641" s="40">
        <f t="shared" si="39"/>
        <v>43556</v>
      </c>
      <c r="B641" s="40">
        <f t="shared" si="40"/>
        <v>43585</v>
      </c>
      <c r="C641" s="50">
        <v>0.19320000000000001</v>
      </c>
      <c r="D641" s="49">
        <f t="shared" si="41"/>
        <v>0.2898</v>
      </c>
      <c r="E641" s="49">
        <f t="shared" si="38"/>
        <v>2.1433736106823309E-2</v>
      </c>
    </row>
    <row r="642" spans="1:5" x14ac:dyDescent="0.25">
      <c r="A642" s="40">
        <f t="shared" si="39"/>
        <v>43586</v>
      </c>
      <c r="B642" s="40">
        <f t="shared" si="40"/>
        <v>43616</v>
      </c>
      <c r="C642" s="50">
        <v>0.19339999999999999</v>
      </c>
      <c r="D642" s="49">
        <f t="shared" si="41"/>
        <v>0.29009999999999997</v>
      </c>
      <c r="E642" s="49">
        <f t="shared" si="38"/>
        <v>2.1453532293473465E-2</v>
      </c>
    </row>
    <row r="643" spans="1:5" x14ac:dyDescent="0.25">
      <c r="A643" s="40">
        <f t="shared" si="39"/>
        <v>43617</v>
      </c>
      <c r="B643" s="40">
        <f t="shared" si="40"/>
        <v>43646</v>
      </c>
      <c r="C643" s="50">
        <v>0.193</v>
      </c>
      <c r="D643" s="49">
        <f t="shared" si="41"/>
        <v>0.28949999999999998</v>
      </c>
      <c r="E643" s="49">
        <f t="shared" ref="E643:E651" si="42">((1+D643)^(1/12)-1)</f>
        <v>2.1413935698951558E-2</v>
      </c>
    </row>
    <row r="644" spans="1:5" x14ac:dyDescent="0.25">
      <c r="A644" s="40">
        <f t="shared" si="39"/>
        <v>43647</v>
      </c>
      <c r="B644" s="40">
        <f t="shared" si="40"/>
        <v>43677</v>
      </c>
      <c r="C644" s="50">
        <v>0.1928</v>
      </c>
      <c r="D644" s="49">
        <f t="shared" si="41"/>
        <v>0.28920000000000001</v>
      </c>
      <c r="E644" s="49">
        <f t="shared" si="42"/>
        <v>2.1394131067975497E-2</v>
      </c>
    </row>
    <row r="645" spans="1:5" x14ac:dyDescent="0.25">
      <c r="A645" s="40">
        <f t="shared" ref="A645:A651" si="43">1+B644</f>
        <v>43678</v>
      </c>
      <c r="B645" s="40">
        <f t="shared" si="40"/>
        <v>43708</v>
      </c>
      <c r="C645" s="50">
        <v>0.19320000000000001</v>
      </c>
      <c r="D645" s="49">
        <f t="shared" si="41"/>
        <v>0.2898</v>
      </c>
      <c r="E645" s="49">
        <f t="shared" si="42"/>
        <v>2.1433736106823309E-2</v>
      </c>
    </row>
    <row r="646" spans="1:5" x14ac:dyDescent="0.25">
      <c r="A646" s="40">
        <f t="shared" si="43"/>
        <v>43709</v>
      </c>
      <c r="B646" s="40">
        <f t="shared" si="40"/>
        <v>43738</v>
      </c>
      <c r="C646" s="50">
        <v>0.19320000000000001</v>
      </c>
      <c r="D646" s="49">
        <f t="shared" si="41"/>
        <v>0.2898</v>
      </c>
      <c r="E646" s="49">
        <f t="shared" si="42"/>
        <v>2.1433736106823309E-2</v>
      </c>
    </row>
    <row r="647" spans="1:5" x14ac:dyDescent="0.25">
      <c r="A647" s="40">
        <f t="shared" si="43"/>
        <v>43739</v>
      </c>
      <c r="B647" s="40">
        <f t="shared" si="40"/>
        <v>43769</v>
      </c>
      <c r="C647" s="50">
        <v>0.191</v>
      </c>
      <c r="D647" s="49">
        <f t="shared" si="41"/>
        <v>0.28649999999999998</v>
      </c>
      <c r="E647" s="49">
        <f t="shared" si="42"/>
        <v>2.1215699038257929E-2</v>
      </c>
    </row>
    <row r="648" spans="1:5" x14ac:dyDescent="0.25">
      <c r="A648" s="40">
        <f t="shared" si="43"/>
        <v>43770</v>
      </c>
      <c r="B648" s="40">
        <f t="shared" si="40"/>
        <v>43799</v>
      </c>
      <c r="C648" s="50">
        <v>0.1903</v>
      </c>
      <c r="D648" s="49">
        <f t="shared" si="41"/>
        <v>0.28544999999999998</v>
      </c>
      <c r="E648" s="49">
        <f t="shared" si="42"/>
        <v>2.1146216086632474E-2</v>
      </c>
    </row>
    <row r="649" spans="1:5" x14ac:dyDescent="0.25">
      <c r="A649" s="40">
        <f t="shared" si="43"/>
        <v>43800</v>
      </c>
      <c r="B649" s="40">
        <f t="shared" si="40"/>
        <v>43830</v>
      </c>
      <c r="C649" s="50">
        <v>0.18909999999999999</v>
      </c>
      <c r="D649" s="49">
        <f t="shared" si="41"/>
        <v>0.28364999999999996</v>
      </c>
      <c r="E649" s="49">
        <f t="shared" si="42"/>
        <v>2.102698132372427E-2</v>
      </c>
    </row>
    <row r="650" spans="1:5" x14ac:dyDescent="0.25">
      <c r="A650" s="40">
        <f t="shared" si="43"/>
        <v>43831</v>
      </c>
      <c r="B650" s="40">
        <f t="shared" si="40"/>
        <v>43861</v>
      </c>
      <c r="C650" s="50">
        <v>0.18770000000000001</v>
      </c>
      <c r="D650" s="49">
        <f t="shared" si="41"/>
        <v>0.28155000000000002</v>
      </c>
      <c r="E650" s="49">
        <f t="shared" si="42"/>
        <v>2.0887680238021122E-2</v>
      </c>
    </row>
    <row r="651" spans="1:5" x14ac:dyDescent="0.25">
      <c r="A651" s="40">
        <f t="shared" si="43"/>
        <v>43862</v>
      </c>
      <c r="B651" s="40">
        <f t="shared" si="40"/>
        <v>43890</v>
      </c>
      <c r="C651" s="50">
        <v>0.19059999999999999</v>
      </c>
      <c r="D651" s="49">
        <f t="shared" si="41"/>
        <v>0.28589999999999999</v>
      </c>
      <c r="E651" s="49">
        <f t="shared" si="42"/>
        <v>2.1176000862688671E-2</v>
      </c>
    </row>
    <row r="652" spans="1:5" x14ac:dyDescent="0.25">
      <c r="A652" s="40">
        <f t="shared" ref="A652:A661" si="44">1+B651</f>
        <v>43891</v>
      </c>
      <c r="B652" s="40">
        <f t="shared" ref="B652:B661" si="45">EOMONTH(A652,0)</f>
        <v>43921</v>
      </c>
      <c r="C652" s="50">
        <v>0.1895</v>
      </c>
      <c r="D652" s="49">
        <f t="shared" ref="D652:D661" si="46">+C652*1.5</f>
        <v>0.28425</v>
      </c>
      <c r="E652" s="49">
        <f t="shared" ref="E652:E661" si="47">((1+D652)^(1/12)-1)</f>
        <v>2.1066743264638976E-2</v>
      </c>
    </row>
    <row r="653" spans="1:5" x14ac:dyDescent="0.25">
      <c r="A653" s="40">
        <f t="shared" si="44"/>
        <v>43922</v>
      </c>
      <c r="B653" s="40">
        <f t="shared" si="45"/>
        <v>43951</v>
      </c>
      <c r="C653" s="50">
        <v>0.18690000000000001</v>
      </c>
      <c r="D653" s="49">
        <f t="shared" si="46"/>
        <v>0.28034999999999999</v>
      </c>
      <c r="E653" s="49">
        <f t="shared" si="47"/>
        <v>2.0807985643612081E-2</v>
      </c>
    </row>
    <row r="654" spans="1:5" x14ac:dyDescent="0.25">
      <c r="A654" s="40">
        <f t="shared" si="44"/>
        <v>43952</v>
      </c>
      <c r="B654" s="40">
        <f t="shared" si="45"/>
        <v>43982</v>
      </c>
      <c r="C654" s="50">
        <v>0.18190000000000001</v>
      </c>
      <c r="D654" s="49">
        <f t="shared" si="46"/>
        <v>0.27285000000000004</v>
      </c>
      <c r="E654" s="49">
        <f t="shared" si="47"/>
        <v>2.0308337615317473E-2</v>
      </c>
    </row>
    <row r="655" spans="1:5" x14ac:dyDescent="0.25">
      <c r="A655" s="40">
        <f t="shared" si="44"/>
        <v>43983</v>
      </c>
      <c r="B655" s="40">
        <f t="shared" si="45"/>
        <v>44012</v>
      </c>
      <c r="C655" s="50">
        <v>0.1812</v>
      </c>
      <c r="D655" s="49">
        <f t="shared" si="46"/>
        <v>0.27179999999999999</v>
      </c>
      <c r="E655" s="49">
        <f t="shared" si="47"/>
        <v>2.0238171647650516E-2</v>
      </c>
    </row>
    <row r="656" spans="1:5" x14ac:dyDescent="0.25">
      <c r="A656" s="40">
        <f t="shared" si="44"/>
        <v>44013</v>
      </c>
      <c r="B656" s="40">
        <f t="shared" si="45"/>
        <v>44043</v>
      </c>
      <c r="C656" s="50">
        <v>0.1812</v>
      </c>
      <c r="D656" s="49">
        <f t="shared" si="46"/>
        <v>0.27179999999999999</v>
      </c>
      <c r="E656" s="49">
        <f t="shared" si="47"/>
        <v>2.0238171647650516E-2</v>
      </c>
    </row>
    <row r="657" spans="1:5" x14ac:dyDescent="0.25">
      <c r="A657" s="40">
        <f t="shared" si="44"/>
        <v>44044</v>
      </c>
      <c r="B657" s="40">
        <f t="shared" si="45"/>
        <v>44074</v>
      </c>
      <c r="C657" s="50">
        <v>0.18290000000000001</v>
      </c>
      <c r="D657" s="49">
        <f t="shared" si="46"/>
        <v>0.27434999999999998</v>
      </c>
      <c r="E657" s="49">
        <f t="shared" si="47"/>
        <v>2.040848272831397E-2</v>
      </c>
    </row>
    <row r="658" spans="1:5" x14ac:dyDescent="0.25">
      <c r="A658" s="40">
        <f t="shared" si="44"/>
        <v>44075</v>
      </c>
      <c r="B658" s="40">
        <f t="shared" si="45"/>
        <v>44104</v>
      </c>
      <c r="C658" s="50">
        <v>0.1835</v>
      </c>
      <c r="D658" s="49">
        <f t="shared" si="46"/>
        <v>0.27524999999999999</v>
      </c>
      <c r="E658" s="49">
        <f t="shared" si="47"/>
        <v>2.0468517942215714E-2</v>
      </c>
    </row>
    <row r="659" spans="1:5" x14ac:dyDescent="0.25">
      <c r="A659" s="40">
        <f t="shared" si="44"/>
        <v>44105</v>
      </c>
      <c r="B659" s="40">
        <f t="shared" si="45"/>
        <v>44135</v>
      </c>
      <c r="C659" s="50">
        <v>0.18090000000000001</v>
      </c>
      <c r="D659" s="49">
        <f t="shared" si="46"/>
        <v>0.27134999999999998</v>
      </c>
      <c r="E659" s="49">
        <f t="shared" si="47"/>
        <v>2.0208084261774895E-2</v>
      </c>
    </row>
    <row r="660" spans="1:5" x14ac:dyDescent="0.25">
      <c r="A660" s="40">
        <f t="shared" si="44"/>
        <v>44136</v>
      </c>
      <c r="B660" s="40">
        <f t="shared" si="45"/>
        <v>44165</v>
      </c>
      <c r="C660" s="50">
        <v>0.1784</v>
      </c>
      <c r="D660" s="49">
        <f t="shared" si="46"/>
        <v>0.2676</v>
      </c>
      <c r="E660" s="49">
        <f t="shared" si="47"/>
        <v>1.9956975716262315E-2</v>
      </c>
    </row>
    <row r="661" spans="1:5" x14ac:dyDescent="0.25">
      <c r="A661" s="40">
        <f t="shared" si="44"/>
        <v>44166</v>
      </c>
      <c r="B661" s="40">
        <f t="shared" si="45"/>
        <v>44196</v>
      </c>
      <c r="C661" s="50">
        <v>0.17460000000000001</v>
      </c>
      <c r="D661" s="49">
        <f t="shared" si="46"/>
        <v>0.26190000000000002</v>
      </c>
      <c r="E661" s="49">
        <f t="shared" si="47"/>
        <v>1.9573983490916769E-2</v>
      </c>
    </row>
    <row r="662" spans="1:5" x14ac:dyDescent="0.25">
      <c r="A662" s="40">
        <f t="shared" ref="A662:A681" si="48">1+B661</f>
        <v>44197</v>
      </c>
      <c r="B662" s="40">
        <f t="shared" ref="B662:B697" si="49">EOMONTH(A662,0)</f>
        <v>44227</v>
      </c>
      <c r="C662" s="50">
        <v>0.17319999999999999</v>
      </c>
      <c r="D662" s="49">
        <f t="shared" ref="D662:D673" si="50">+C662*1.5</f>
        <v>0.25979999999999998</v>
      </c>
      <c r="E662" s="49">
        <f t="shared" ref="E662:E673" si="51">((1+D662)^(1/12)-1)</f>
        <v>1.9432481245112987E-2</v>
      </c>
    </row>
    <row r="663" spans="1:5" x14ac:dyDescent="0.25">
      <c r="A663" s="40">
        <f t="shared" si="48"/>
        <v>44228</v>
      </c>
      <c r="B663" s="40">
        <f t="shared" si="49"/>
        <v>44255</v>
      </c>
      <c r="C663" s="50">
        <v>0.1754</v>
      </c>
      <c r="D663" s="49">
        <f t="shared" si="50"/>
        <v>0.2631</v>
      </c>
      <c r="E663" s="49">
        <f t="shared" si="51"/>
        <v>1.9654745030757592E-2</v>
      </c>
    </row>
    <row r="664" spans="1:5" x14ac:dyDescent="0.25">
      <c r="A664" s="40">
        <f t="shared" si="48"/>
        <v>44256</v>
      </c>
      <c r="B664" s="40">
        <f t="shared" si="49"/>
        <v>44286</v>
      </c>
      <c r="C664" s="50">
        <v>0.1741</v>
      </c>
      <c r="D664" s="49">
        <f t="shared" si="50"/>
        <v>0.26114999999999999</v>
      </c>
      <c r="E664" s="49">
        <f t="shared" si="51"/>
        <v>1.9523471771100809E-2</v>
      </c>
    </row>
    <row r="665" spans="1:5" x14ac:dyDescent="0.25">
      <c r="A665" s="40">
        <f t="shared" si="48"/>
        <v>44287</v>
      </c>
      <c r="B665" s="40">
        <f t="shared" si="49"/>
        <v>44316</v>
      </c>
      <c r="C665" s="50">
        <v>0.1731</v>
      </c>
      <c r="D665" s="49">
        <f t="shared" si="50"/>
        <v>0.25964999999999999</v>
      </c>
      <c r="E665" s="49">
        <f t="shared" si="51"/>
        <v>1.942236567004052E-2</v>
      </c>
    </row>
    <row r="666" spans="1:5" x14ac:dyDescent="0.25">
      <c r="A666" s="40">
        <f t="shared" si="48"/>
        <v>44317</v>
      </c>
      <c r="B666" s="40">
        <f t="shared" si="49"/>
        <v>44347</v>
      </c>
      <c r="C666" s="50">
        <v>0.17219999999999999</v>
      </c>
      <c r="D666" s="49">
        <f t="shared" si="50"/>
        <v>0.25829999999999997</v>
      </c>
      <c r="E666" s="49">
        <f t="shared" si="51"/>
        <v>1.9331275772907164E-2</v>
      </c>
    </row>
    <row r="667" spans="1:5" x14ac:dyDescent="0.25">
      <c r="A667" s="40">
        <f t="shared" si="48"/>
        <v>44348</v>
      </c>
      <c r="B667" s="40">
        <f t="shared" si="49"/>
        <v>44377</v>
      </c>
      <c r="C667" s="50">
        <v>0.1721</v>
      </c>
      <c r="D667" s="49">
        <f t="shared" si="50"/>
        <v>0.25814999999999999</v>
      </c>
      <c r="E667" s="49">
        <f t="shared" si="51"/>
        <v>1.9321149143988858E-2</v>
      </c>
    </row>
    <row r="668" spans="1:5" x14ac:dyDescent="0.25">
      <c r="A668" s="40">
        <f t="shared" si="48"/>
        <v>44378</v>
      </c>
      <c r="B668" s="40">
        <f t="shared" si="49"/>
        <v>44408</v>
      </c>
      <c r="C668" s="50">
        <v>0.17180000000000001</v>
      </c>
      <c r="D668" s="49">
        <f t="shared" si="50"/>
        <v>0.25770000000000004</v>
      </c>
      <c r="E668" s="49">
        <f t="shared" si="51"/>
        <v>1.9290762615578938E-2</v>
      </c>
    </row>
    <row r="669" spans="1:5" x14ac:dyDescent="0.25">
      <c r="A669" s="40">
        <f t="shared" si="48"/>
        <v>44409</v>
      </c>
      <c r="B669" s="40">
        <f t="shared" si="49"/>
        <v>44439</v>
      </c>
      <c r="C669" s="50">
        <v>0.1724</v>
      </c>
      <c r="D669" s="49">
        <f t="shared" si="50"/>
        <v>0.2586</v>
      </c>
      <c r="E669" s="49">
        <f t="shared" si="51"/>
        <v>1.9351525711433615E-2</v>
      </c>
    </row>
    <row r="670" spans="1:5" x14ac:dyDescent="0.25">
      <c r="A670" s="40">
        <f t="shared" si="48"/>
        <v>44440</v>
      </c>
      <c r="B670" s="40">
        <f t="shared" si="49"/>
        <v>44469</v>
      </c>
      <c r="C670" s="50">
        <v>0.1719</v>
      </c>
      <c r="D670" s="49">
        <f t="shared" si="50"/>
        <v>0.25785000000000002</v>
      </c>
      <c r="E670" s="49">
        <f t="shared" si="51"/>
        <v>1.9300892565577765E-2</v>
      </c>
    </row>
    <row r="671" spans="1:5" x14ac:dyDescent="0.25">
      <c r="A671" s="40">
        <f t="shared" si="48"/>
        <v>44470</v>
      </c>
      <c r="B671" s="40">
        <f t="shared" si="49"/>
        <v>44500</v>
      </c>
      <c r="C671" s="50">
        <v>0.17080000000000001</v>
      </c>
      <c r="D671" s="49">
        <f t="shared" si="50"/>
        <v>0.25619999999999998</v>
      </c>
      <c r="E671" s="49">
        <f t="shared" si="51"/>
        <v>1.9189402159464075E-2</v>
      </c>
    </row>
    <row r="672" spans="1:5" x14ac:dyDescent="0.25">
      <c r="A672" s="40">
        <f t="shared" si="48"/>
        <v>44501</v>
      </c>
      <c r="B672" s="40">
        <f t="shared" si="49"/>
        <v>44530</v>
      </c>
      <c r="C672" s="50">
        <v>0.17269999999999999</v>
      </c>
      <c r="D672" s="49">
        <f t="shared" si="50"/>
        <v>0.25905</v>
      </c>
      <c r="E672" s="49">
        <f t="shared" si="51"/>
        <v>1.9381892324737526E-2</v>
      </c>
    </row>
    <row r="673" spans="1:5" x14ac:dyDescent="0.25">
      <c r="A673" s="40">
        <f t="shared" si="48"/>
        <v>44531</v>
      </c>
      <c r="B673" s="40">
        <f t="shared" si="49"/>
        <v>44561</v>
      </c>
      <c r="C673" s="50">
        <v>0.17460000000000001</v>
      </c>
      <c r="D673" s="49">
        <f t="shared" si="50"/>
        <v>0.26190000000000002</v>
      </c>
      <c r="E673" s="49">
        <f t="shared" si="51"/>
        <v>1.9573983490916769E-2</v>
      </c>
    </row>
    <row r="674" spans="1:5" x14ac:dyDescent="0.25">
      <c r="A674" s="40">
        <f t="shared" si="48"/>
        <v>44562</v>
      </c>
      <c r="B674" s="40">
        <f t="shared" si="49"/>
        <v>44592</v>
      </c>
      <c r="C674" s="50">
        <v>0.17660000000000001</v>
      </c>
      <c r="D674" s="49">
        <f t="shared" ref="D674:D678" si="52">+C674*1.5</f>
        <v>0.26490000000000002</v>
      </c>
      <c r="E674" s="49">
        <f t="shared" ref="E674:E697" si="53">((1+D674)^(1/12)-1)</f>
        <v>1.9775755563363528E-2</v>
      </c>
    </row>
    <row r="675" spans="1:5" x14ac:dyDescent="0.25">
      <c r="A675" s="40">
        <f t="shared" si="48"/>
        <v>44593</v>
      </c>
      <c r="B675" s="40">
        <f t="shared" si="49"/>
        <v>44620</v>
      </c>
      <c r="C675" s="50">
        <v>0.183</v>
      </c>
      <c r="D675" s="49">
        <f t="shared" si="52"/>
        <v>0.27449999999999997</v>
      </c>
      <c r="E675" s="49">
        <f t="shared" si="53"/>
        <v>2.0418491295787433E-2</v>
      </c>
    </row>
    <row r="676" spans="1:5" x14ac:dyDescent="0.25">
      <c r="A676" s="40">
        <f t="shared" si="48"/>
        <v>44621</v>
      </c>
      <c r="B676" s="40">
        <f t="shared" si="49"/>
        <v>44651</v>
      </c>
      <c r="C676" s="50">
        <v>0.1847</v>
      </c>
      <c r="D676" s="49">
        <f t="shared" si="52"/>
        <v>0.27705000000000002</v>
      </c>
      <c r="E676" s="49">
        <f t="shared" si="53"/>
        <v>2.0588471944052777E-2</v>
      </c>
    </row>
    <row r="677" spans="1:5" x14ac:dyDescent="0.25">
      <c r="A677" s="40">
        <f t="shared" si="48"/>
        <v>44652</v>
      </c>
      <c r="B677" s="40">
        <f t="shared" si="49"/>
        <v>44681</v>
      </c>
      <c r="C677" s="50">
        <v>0.1905</v>
      </c>
      <c r="D677" s="106">
        <f t="shared" si="52"/>
        <v>0.28575</v>
      </c>
      <c r="E677" s="49">
        <f t="shared" si="53"/>
        <v>2.1166073665768392E-2</v>
      </c>
    </row>
    <row r="678" spans="1:5" x14ac:dyDescent="0.25">
      <c r="A678" s="40">
        <f t="shared" si="48"/>
        <v>44682</v>
      </c>
      <c r="B678" s="40">
        <f t="shared" si="49"/>
        <v>44712</v>
      </c>
      <c r="C678" s="50">
        <v>0.1971</v>
      </c>
      <c r="D678" s="106">
        <f t="shared" si="52"/>
        <v>0.29564999999999997</v>
      </c>
      <c r="E678" s="49">
        <f t="shared" si="53"/>
        <v>2.1819002655476094E-2</v>
      </c>
    </row>
    <row r="679" spans="1:5" x14ac:dyDescent="0.25">
      <c r="A679" s="40">
        <f t="shared" si="48"/>
        <v>44713</v>
      </c>
      <c r="B679" s="40">
        <f t="shared" si="49"/>
        <v>44742</v>
      </c>
      <c r="C679" s="50">
        <v>0.20399999999999999</v>
      </c>
      <c r="D679" s="49">
        <v>0.30599999999999999</v>
      </c>
      <c r="E679" s="49">
        <f t="shared" si="53"/>
        <v>2.2496738540053407E-2</v>
      </c>
    </row>
    <row r="680" spans="1:5" x14ac:dyDescent="0.25">
      <c r="A680" s="40">
        <f t="shared" si="48"/>
        <v>44743</v>
      </c>
      <c r="B680" s="40">
        <f t="shared" si="49"/>
        <v>44773</v>
      </c>
      <c r="C680" s="50">
        <v>0.21279999999999999</v>
      </c>
      <c r="D680" s="49">
        <v>0.31919999999999998</v>
      </c>
      <c r="E680" s="49">
        <f t="shared" si="53"/>
        <v>2.3353989277085985E-2</v>
      </c>
    </row>
    <row r="681" spans="1:5" x14ac:dyDescent="0.25">
      <c r="A681" s="40">
        <f t="shared" si="48"/>
        <v>44774</v>
      </c>
      <c r="B681" s="40">
        <f t="shared" si="49"/>
        <v>44804</v>
      </c>
      <c r="C681" s="50">
        <v>0.22209999999999999</v>
      </c>
      <c r="D681" s="49">
        <v>0.3332</v>
      </c>
      <c r="E681" s="49">
        <f t="shared" si="53"/>
        <v>2.4254644823246352E-2</v>
      </c>
    </row>
    <row r="682" spans="1:5" x14ac:dyDescent="0.25">
      <c r="A682" s="40">
        <v>44805</v>
      </c>
      <c r="B682" s="40">
        <f t="shared" si="49"/>
        <v>44834</v>
      </c>
      <c r="C682" s="50">
        <v>0.23499999999999999</v>
      </c>
      <c r="D682" s="49">
        <v>0.35249999999999998</v>
      </c>
      <c r="E682" s="49">
        <f t="shared" si="53"/>
        <v>2.548215212897964E-2</v>
      </c>
    </row>
    <row r="683" spans="1:5" x14ac:dyDescent="0.25">
      <c r="A683" s="40">
        <v>44835</v>
      </c>
      <c r="B683" s="40">
        <f t="shared" si="49"/>
        <v>44865</v>
      </c>
      <c r="C683" s="50">
        <v>0.24610000000000001</v>
      </c>
      <c r="D683" s="49">
        <v>0.36919999999999997</v>
      </c>
      <c r="E683" s="49">
        <f t="shared" si="53"/>
        <v>2.6531406072712427E-2</v>
      </c>
    </row>
    <row r="684" spans="1:5" x14ac:dyDescent="0.25">
      <c r="A684" s="40">
        <v>44866</v>
      </c>
      <c r="B684" s="40">
        <f t="shared" si="49"/>
        <v>44895</v>
      </c>
      <c r="C684" s="50">
        <v>0.25779999999999997</v>
      </c>
      <c r="D684" s="49">
        <v>0.38669999999999999</v>
      </c>
      <c r="E684" s="49">
        <f t="shared" si="53"/>
        <v>2.7618410366888613E-2</v>
      </c>
    </row>
    <row r="685" spans="1:5" x14ac:dyDescent="0.25">
      <c r="A685" s="40">
        <v>44896</v>
      </c>
      <c r="B685" s="40">
        <f t="shared" si="49"/>
        <v>44926</v>
      </c>
      <c r="C685" s="50">
        <v>0.27639999999999998</v>
      </c>
      <c r="D685" s="49">
        <v>0.41460000000000002</v>
      </c>
      <c r="E685" s="49">
        <f t="shared" si="53"/>
        <v>2.9325672006971892E-2</v>
      </c>
    </row>
    <row r="686" spans="1:5" x14ac:dyDescent="0.25">
      <c r="A686" s="122">
        <v>44927</v>
      </c>
      <c r="B686" s="40">
        <f t="shared" si="49"/>
        <v>44957</v>
      </c>
      <c r="C686" s="50">
        <v>0.28839999999999999</v>
      </c>
      <c r="D686" s="49">
        <v>0.43259999999999998</v>
      </c>
      <c r="E686" s="49">
        <f t="shared" si="53"/>
        <v>3.041082430433617E-2</v>
      </c>
    </row>
    <row r="687" spans="1:5" x14ac:dyDescent="0.25">
      <c r="A687" s="122">
        <v>44958</v>
      </c>
      <c r="B687" s="40">
        <f t="shared" si="49"/>
        <v>44985</v>
      </c>
      <c r="C687" s="50">
        <v>0.30180000000000001</v>
      </c>
      <c r="D687" s="49">
        <v>0.45269999999999999</v>
      </c>
      <c r="E687" s="49">
        <f t="shared" si="53"/>
        <v>3.1607904974429113E-2</v>
      </c>
    </row>
    <row r="688" spans="1:5" x14ac:dyDescent="0.25">
      <c r="A688" s="122">
        <v>44986</v>
      </c>
      <c r="B688" s="40">
        <f t="shared" si="49"/>
        <v>45016</v>
      </c>
      <c r="C688" s="50">
        <v>0.30840000000000001</v>
      </c>
      <c r="D688" s="49">
        <v>0.46260000000000001</v>
      </c>
      <c r="E688" s="49">
        <f t="shared" si="53"/>
        <v>3.2191941393584944E-2</v>
      </c>
    </row>
    <row r="689" spans="1:5" x14ac:dyDescent="0.25">
      <c r="A689" s="122">
        <v>45017</v>
      </c>
      <c r="B689" s="40">
        <f t="shared" si="49"/>
        <v>45046</v>
      </c>
      <c r="C689" s="50"/>
      <c r="D689" s="49"/>
      <c r="E689" s="49">
        <f t="shared" si="53"/>
        <v>0</v>
      </c>
    </row>
    <row r="690" spans="1:5" x14ac:dyDescent="0.25">
      <c r="A690" s="122">
        <v>45047</v>
      </c>
      <c r="B690" s="40">
        <f t="shared" si="49"/>
        <v>45077</v>
      </c>
      <c r="C690" s="50"/>
      <c r="D690" s="49"/>
      <c r="E690" s="49">
        <f t="shared" si="53"/>
        <v>0</v>
      </c>
    </row>
    <row r="691" spans="1:5" x14ac:dyDescent="0.25">
      <c r="A691" s="122">
        <v>45078</v>
      </c>
      <c r="B691" s="40">
        <f t="shared" si="49"/>
        <v>45107</v>
      </c>
      <c r="C691" s="50"/>
      <c r="D691" s="49"/>
      <c r="E691" s="49">
        <f t="shared" si="53"/>
        <v>0</v>
      </c>
    </row>
    <row r="692" spans="1:5" x14ac:dyDescent="0.25">
      <c r="A692" s="122">
        <v>45108</v>
      </c>
      <c r="B692" s="40">
        <f t="shared" si="49"/>
        <v>45138</v>
      </c>
      <c r="C692" s="50"/>
      <c r="D692" s="49"/>
      <c r="E692" s="49">
        <f t="shared" si="53"/>
        <v>0</v>
      </c>
    </row>
    <row r="693" spans="1:5" x14ac:dyDescent="0.25">
      <c r="A693" s="122">
        <v>45139</v>
      </c>
      <c r="B693" s="40">
        <f t="shared" si="49"/>
        <v>45169</v>
      </c>
      <c r="C693" s="50"/>
      <c r="D693" s="49"/>
      <c r="E693" s="49">
        <f t="shared" si="53"/>
        <v>0</v>
      </c>
    </row>
    <row r="694" spans="1:5" x14ac:dyDescent="0.25">
      <c r="A694" s="122">
        <v>45170</v>
      </c>
      <c r="B694" s="40">
        <f t="shared" si="49"/>
        <v>45199</v>
      </c>
      <c r="C694" s="50"/>
      <c r="D694" s="49"/>
      <c r="E694" s="49">
        <f t="shared" si="53"/>
        <v>0</v>
      </c>
    </row>
    <row r="695" spans="1:5" x14ac:dyDescent="0.25">
      <c r="A695" s="122">
        <v>45200</v>
      </c>
      <c r="B695" s="40">
        <f t="shared" si="49"/>
        <v>45230</v>
      </c>
      <c r="C695" s="50"/>
      <c r="D695" s="49"/>
      <c r="E695" s="49">
        <f t="shared" si="53"/>
        <v>0</v>
      </c>
    </row>
    <row r="696" spans="1:5" x14ac:dyDescent="0.25">
      <c r="A696" s="122">
        <v>45231</v>
      </c>
      <c r="B696" s="40">
        <f t="shared" si="49"/>
        <v>45260</v>
      </c>
      <c r="C696" s="50"/>
      <c r="D696" s="49"/>
      <c r="E696" s="49">
        <f t="shared" si="53"/>
        <v>0</v>
      </c>
    </row>
    <row r="697" spans="1:5" x14ac:dyDescent="0.25">
      <c r="A697" s="122">
        <v>45261</v>
      </c>
      <c r="B697" s="40">
        <f t="shared" si="49"/>
        <v>45291</v>
      </c>
      <c r="C697" s="50"/>
      <c r="D697" s="49"/>
      <c r="E697" s="49">
        <f t="shared" si="53"/>
        <v>0</v>
      </c>
    </row>
  </sheetData>
  <mergeCells count="2">
    <mergeCell ref="A1:E1"/>
    <mergeCell ref="A2:B2"/>
  </mergeCells>
  <pageMargins left="0.70866141732283472" right="0.70866141732283472" top="0.94488188976377963" bottom="1.9685039370078741" header="0.31496062992125984" footer="0.31496062992125984"/>
  <pageSetup paperSize="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04"/>
  <sheetViews>
    <sheetView workbookViewId="0">
      <selection activeCell="E109" sqref="E109"/>
    </sheetView>
  </sheetViews>
  <sheetFormatPr baseColWidth="10" defaultRowHeight="15" x14ac:dyDescent="0.25"/>
  <cols>
    <col min="2" max="2" width="19.5703125" customWidth="1"/>
    <col min="3" max="3" width="15.85546875" customWidth="1"/>
    <col min="4" max="4" width="16" customWidth="1"/>
    <col min="5" max="5" width="14.85546875" customWidth="1"/>
    <col min="6" max="6" width="15.85546875" customWidth="1"/>
    <col min="7" max="7" width="19.85546875" customWidth="1"/>
    <col min="8" max="8" width="17.42578125" customWidth="1"/>
    <col min="9" max="9" width="22.85546875" customWidth="1"/>
  </cols>
  <sheetData>
    <row r="2" spans="2:9" ht="37.5" x14ac:dyDescent="0.25">
      <c r="B2" s="123" t="s">
        <v>117</v>
      </c>
      <c r="C2" s="123" t="s">
        <v>225</v>
      </c>
      <c r="D2" s="123" t="s">
        <v>226</v>
      </c>
    </row>
    <row r="3" spans="2:9" ht="18.75" x14ac:dyDescent="0.25">
      <c r="B3" s="124"/>
    </row>
    <row r="4" spans="2:9" x14ac:dyDescent="0.25">
      <c r="B4" s="175" t="s">
        <v>118</v>
      </c>
      <c r="C4" s="175"/>
      <c r="D4" s="175"/>
      <c r="E4" s="175"/>
      <c r="F4" s="175"/>
      <c r="G4" s="175"/>
      <c r="H4" s="175"/>
      <c r="I4" s="175"/>
    </row>
    <row r="5" spans="2:9" ht="28.5" x14ac:dyDescent="0.25">
      <c r="B5" s="176" t="s">
        <v>218</v>
      </c>
      <c r="C5" s="125" t="s">
        <v>119</v>
      </c>
      <c r="D5" s="125" t="s">
        <v>120</v>
      </c>
      <c r="E5" s="125" t="s">
        <v>120</v>
      </c>
      <c r="F5" s="125" t="s">
        <v>220</v>
      </c>
      <c r="G5" s="125" t="s">
        <v>222</v>
      </c>
      <c r="H5" s="125" t="s">
        <v>121</v>
      </c>
      <c r="I5" s="125" t="s">
        <v>122</v>
      </c>
    </row>
    <row r="6" spans="2:9" x14ac:dyDescent="0.25">
      <c r="B6" s="176"/>
      <c r="C6" s="126"/>
      <c r="D6" s="126"/>
      <c r="E6" s="126"/>
      <c r="F6" s="126"/>
      <c r="G6" s="126"/>
      <c r="H6" s="126"/>
      <c r="I6" s="126"/>
    </row>
    <row r="7" spans="2:9" ht="28.5" x14ac:dyDescent="0.25">
      <c r="B7" s="176"/>
      <c r="C7" s="125" t="s">
        <v>219</v>
      </c>
      <c r="D7" s="125" t="s">
        <v>89</v>
      </c>
      <c r="E7" s="125" t="s">
        <v>90</v>
      </c>
      <c r="F7" s="125" t="s">
        <v>221</v>
      </c>
      <c r="G7" s="125" t="s">
        <v>223</v>
      </c>
      <c r="H7" s="125" t="s">
        <v>224</v>
      </c>
      <c r="I7" s="125" t="s">
        <v>223</v>
      </c>
    </row>
    <row r="8" spans="2:9" x14ac:dyDescent="0.25">
      <c r="B8" s="127" t="s">
        <v>123</v>
      </c>
      <c r="C8" s="128">
        <v>40542</v>
      </c>
      <c r="D8" s="128">
        <v>40544</v>
      </c>
      <c r="E8" s="128">
        <v>40633</v>
      </c>
      <c r="F8" s="129">
        <v>0.15609999999999999</v>
      </c>
      <c r="G8" s="129">
        <v>0.26590000000000003</v>
      </c>
      <c r="H8" s="129">
        <v>0.23419999999999999</v>
      </c>
      <c r="I8" s="129">
        <v>0.39889999999999998</v>
      </c>
    </row>
    <row r="9" spans="2:9" x14ac:dyDescent="0.25">
      <c r="B9" s="130" t="s">
        <v>124</v>
      </c>
      <c r="C9" s="131">
        <v>40633</v>
      </c>
      <c r="D9" s="131">
        <v>40634</v>
      </c>
      <c r="E9" s="131">
        <v>40724</v>
      </c>
      <c r="F9" s="132">
        <v>0.1769</v>
      </c>
      <c r="G9" s="132">
        <v>0.29330000000000001</v>
      </c>
      <c r="H9" s="132">
        <v>0.26540000000000002</v>
      </c>
      <c r="I9" s="132">
        <v>0.44</v>
      </c>
    </row>
    <row r="10" spans="2:9" x14ac:dyDescent="0.25">
      <c r="B10" s="127" t="s">
        <v>125</v>
      </c>
      <c r="C10" s="128">
        <v>40724</v>
      </c>
      <c r="D10" s="128">
        <v>40725</v>
      </c>
      <c r="E10" s="128">
        <v>40816</v>
      </c>
      <c r="F10" s="129">
        <v>0.18629999999999999</v>
      </c>
      <c r="G10" s="129">
        <v>0.32329999999999998</v>
      </c>
      <c r="H10" s="129">
        <v>0.27950000000000003</v>
      </c>
      <c r="I10" s="129">
        <v>0.48499999999999999</v>
      </c>
    </row>
    <row r="11" spans="2:9" x14ac:dyDescent="0.25">
      <c r="B11" s="130" t="s">
        <v>126</v>
      </c>
      <c r="C11" s="131">
        <v>40816</v>
      </c>
      <c r="D11" s="131">
        <v>40817</v>
      </c>
      <c r="E11" s="131">
        <v>40908</v>
      </c>
      <c r="F11" s="132">
        <v>0.19389999999999999</v>
      </c>
      <c r="G11" s="132">
        <v>0.33450000000000002</v>
      </c>
      <c r="H11" s="132">
        <v>0.29089999999999999</v>
      </c>
      <c r="I11" s="132">
        <v>0.50180000000000002</v>
      </c>
    </row>
    <row r="12" spans="2:9" x14ac:dyDescent="0.25">
      <c r="B12" s="127" t="s">
        <v>127</v>
      </c>
      <c r="C12" s="128">
        <v>40905</v>
      </c>
      <c r="D12" s="128">
        <v>40909</v>
      </c>
      <c r="E12" s="128">
        <v>40999</v>
      </c>
      <c r="F12" s="129">
        <v>0.19919999999999999</v>
      </c>
      <c r="G12" s="129">
        <v>0.33450000000000002</v>
      </c>
      <c r="H12" s="129">
        <v>0.29880000000000001</v>
      </c>
      <c r="I12" s="129">
        <v>0.50180000000000002</v>
      </c>
    </row>
    <row r="13" spans="2:9" x14ac:dyDescent="0.25">
      <c r="B13" s="130" t="s">
        <v>128</v>
      </c>
      <c r="C13" s="131">
        <v>40998</v>
      </c>
      <c r="D13" s="131">
        <v>41000</v>
      </c>
      <c r="E13" s="131">
        <v>41090</v>
      </c>
      <c r="F13" s="132">
        <v>0.20519999999999999</v>
      </c>
      <c r="G13" s="132">
        <v>0.33450000000000002</v>
      </c>
      <c r="H13" s="132">
        <v>0.30780000000000002</v>
      </c>
      <c r="I13" s="132">
        <v>0.50180000000000002</v>
      </c>
    </row>
    <row r="14" spans="2:9" x14ac:dyDescent="0.25">
      <c r="B14" s="127" t="s">
        <v>129</v>
      </c>
      <c r="C14" s="128">
        <v>41089</v>
      </c>
      <c r="D14" s="128">
        <v>41091</v>
      </c>
      <c r="E14" s="128">
        <v>41182</v>
      </c>
      <c r="F14" s="129">
        <v>0.20860000000000001</v>
      </c>
      <c r="G14" s="129">
        <v>0.33450000000000002</v>
      </c>
      <c r="H14" s="129">
        <v>0.31290000000000001</v>
      </c>
      <c r="I14" s="129">
        <v>0.50180000000000002</v>
      </c>
    </row>
    <row r="15" spans="2:9" x14ac:dyDescent="0.25">
      <c r="B15" s="130" t="s">
        <v>130</v>
      </c>
      <c r="C15" s="131">
        <v>41180</v>
      </c>
      <c r="D15" s="131">
        <v>41183</v>
      </c>
      <c r="E15" s="131">
        <v>41274</v>
      </c>
      <c r="F15" s="132">
        <v>0.2089</v>
      </c>
      <c r="G15" s="132">
        <v>0.35630000000000001</v>
      </c>
      <c r="H15" s="132">
        <v>0.31340000000000001</v>
      </c>
      <c r="I15" s="132">
        <v>0.53449999999999998</v>
      </c>
    </row>
    <row r="16" spans="2:9" x14ac:dyDescent="0.25">
      <c r="B16" s="127" t="s">
        <v>131</v>
      </c>
      <c r="C16" s="128">
        <v>41271</v>
      </c>
      <c r="D16" s="128">
        <v>41275</v>
      </c>
      <c r="E16" s="128">
        <v>41364</v>
      </c>
      <c r="F16" s="129">
        <v>0.20749999999999999</v>
      </c>
      <c r="G16" s="129">
        <v>0.35630000000000001</v>
      </c>
      <c r="H16" s="129">
        <v>0.31130000000000002</v>
      </c>
      <c r="I16" s="129">
        <v>0.53449999999999998</v>
      </c>
    </row>
    <row r="17" spans="2:9" x14ac:dyDescent="0.25">
      <c r="B17" s="130" t="s">
        <v>132</v>
      </c>
      <c r="C17" s="131">
        <v>41360</v>
      </c>
      <c r="D17" s="131">
        <v>41365</v>
      </c>
      <c r="E17" s="131">
        <v>41455</v>
      </c>
      <c r="F17" s="132">
        <v>0.20830000000000001</v>
      </c>
      <c r="G17" s="132">
        <v>0.35630000000000001</v>
      </c>
      <c r="H17" s="132">
        <v>0.3125</v>
      </c>
      <c r="I17" s="132">
        <v>0.53449999999999998</v>
      </c>
    </row>
    <row r="18" spans="2:9" x14ac:dyDescent="0.25">
      <c r="B18" s="127" t="s">
        <v>133</v>
      </c>
      <c r="C18" s="128">
        <v>41453</v>
      </c>
      <c r="D18" s="128">
        <v>41456</v>
      </c>
      <c r="E18" s="128">
        <v>41547</v>
      </c>
      <c r="F18" s="129">
        <v>0.2034</v>
      </c>
      <c r="G18" s="129">
        <v>0.35630000000000001</v>
      </c>
      <c r="H18" s="129">
        <v>0.30509999999999998</v>
      </c>
      <c r="I18" s="129">
        <v>0.53449999999999998</v>
      </c>
    </row>
    <row r="19" spans="2:9" x14ac:dyDescent="0.25">
      <c r="B19" s="130" t="s">
        <v>134</v>
      </c>
      <c r="C19" s="131">
        <v>41547</v>
      </c>
      <c r="D19" s="131">
        <v>41548</v>
      </c>
      <c r="E19" s="131">
        <v>41639</v>
      </c>
      <c r="F19" s="132">
        <v>0.19850000000000001</v>
      </c>
      <c r="G19" s="132">
        <v>0.3412</v>
      </c>
      <c r="H19" s="132">
        <v>0.29780000000000001</v>
      </c>
      <c r="I19" s="132">
        <v>0.51180000000000003</v>
      </c>
    </row>
    <row r="20" spans="2:9" x14ac:dyDescent="0.25">
      <c r="B20" s="127" t="s">
        <v>135</v>
      </c>
      <c r="C20" s="128">
        <v>41638</v>
      </c>
      <c r="D20" s="128">
        <v>41640</v>
      </c>
      <c r="E20" s="128">
        <v>41729</v>
      </c>
      <c r="F20" s="129">
        <v>0.19650000000000001</v>
      </c>
      <c r="G20" s="129">
        <v>0.3412</v>
      </c>
      <c r="H20" s="129">
        <v>0.29480000000000001</v>
      </c>
      <c r="I20" s="129">
        <v>0.51180000000000003</v>
      </c>
    </row>
    <row r="21" spans="2:9" x14ac:dyDescent="0.25">
      <c r="B21" s="130" t="s">
        <v>136</v>
      </c>
      <c r="C21" s="131">
        <v>41729</v>
      </c>
      <c r="D21" s="131">
        <v>41730</v>
      </c>
      <c r="E21" s="131">
        <v>41820</v>
      </c>
      <c r="F21" s="132">
        <v>0.1963</v>
      </c>
      <c r="G21" s="132">
        <v>0.3412</v>
      </c>
      <c r="H21" s="132">
        <v>0.29449999999999998</v>
      </c>
      <c r="I21" s="132">
        <v>0.51180000000000003</v>
      </c>
    </row>
    <row r="22" spans="2:9" x14ac:dyDescent="0.25">
      <c r="B22" s="127" t="s">
        <v>137</v>
      </c>
      <c r="C22" s="128">
        <v>41817</v>
      </c>
      <c r="D22" s="128">
        <v>41821</v>
      </c>
      <c r="E22" s="128">
        <v>41912</v>
      </c>
      <c r="F22" s="129">
        <v>0.1933</v>
      </c>
      <c r="G22" s="129">
        <v>0.3412</v>
      </c>
      <c r="H22" s="129">
        <v>0.28999999999999998</v>
      </c>
      <c r="I22" s="129">
        <v>0.51180000000000003</v>
      </c>
    </row>
    <row r="23" spans="2:9" x14ac:dyDescent="0.25">
      <c r="B23" s="130" t="s">
        <v>138</v>
      </c>
      <c r="C23" s="131">
        <v>41912</v>
      </c>
      <c r="D23" s="131">
        <v>41913</v>
      </c>
      <c r="E23" s="131">
        <v>42004</v>
      </c>
      <c r="F23" s="132">
        <v>0.19170000000000001</v>
      </c>
      <c r="G23" s="132">
        <v>0.34810000000000002</v>
      </c>
      <c r="H23" s="132">
        <v>0.28760000000000002</v>
      </c>
      <c r="I23" s="132">
        <v>0.5222</v>
      </c>
    </row>
    <row r="24" spans="2:9" x14ac:dyDescent="0.25">
      <c r="B24" s="127" t="s">
        <v>139</v>
      </c>
      <c r="C24" s="128">
        <v>42003</v>
      </c>
      <c r="D24" s="128">
        <v>42005</v>
      </c>
      <c r="E24" s="128">
        <v>42093</v>
      </c>
      <c r="F24" s="129">
        <v>0.19209999999999999</v>
      </c>
      <c r="G24" s="129">
        <v>0.34810000000000002</v>
      </c>
      <c r="H24" s="129">
        <v>0.28820000000000001</v>
      </c>
      <c r="I24" s="129">
        <v>0.5222</v>
      </c>
    </row>
    <row r="25" spans="2:9" x14ac:dyDescent="0.25">
      <c r="B25" s="130" t="s">
        <v>140</v>
      </c>
      <c r="C25" s="131">
        <v>42093</v>
      </c>
      <c r="D25" s="131">
        <v>42095</v>
      </c>
      <c r="E25" s="131">
        <v>42185</v>
      </c>
      <c r="F25" s="132">
        <v>0.19370000000000001</v>
      </c>
      <c r="G25" s="132">
        <v>0.34810000000000002</v>
      </c>
      <c r="H25" s="132">
        <v>0.29060000000000002</v>
      </c>
      <c r="I25" s="132">
        <v>0.5222</v>
      </c>
    </row>
    <row r="26" spans="2:9" x14ac:dyDescent="0.25">
      <c r="B26" s="127" t="s">
        <v>141</v>
      </c>
      <c r="C26" s="128">
        <v>42185</v>
      </c>
      <c r="D26" s="128">
        <v>42186</v>
      </c>
      <c r="E26" s="128">
        <v>42277</v>
      </c>
      <c r="F26" s="129">
        <v>0.19259999999999999</v>
      </c>
      <c r="G26" s="129">
        <v>0.34810000000000002</v>
      </c>
      <c r="H26" s="129">
        <v>0.28889999999999999</v>
      </c>
      <c r="I26" s="129">
        <v>0.5222</v>
      </c>
    </row>
    <row r="27" spans="2:9" x14ac:dyDescent="0.25">
      <c r="B27" s="130" t="s">
        <v>142</v>
      </c>
      <c r="C27" s="131">
        <v>42277</v>
      </c>
      <c r="D27" s="131">
        <v>42278</v>
      </c>
      <c r="E27" s="131">
        <v>42369</v>
      </c>
      <c r="F27" s="132">
        <v>0.1933</v>
      </c>
      <c r="G27" s="132">
        <v>0.35420000000000001</v>
      </c>
      <c r="H27" s="132">
        <v>0.28999999999999998</v>
      </c>
      <c r="I27" s="132">
        <v>0.53129999999999999</v>
      </c>
    </row>
    <row r="28" spans="2:9" x14ac:dyDescent="0.25">
      <c r="B28" s="127" t="s">
        <v>143</v>
      </c>
      <c r="C28" s="128">
        <v>42366</v>
      </c>
      <c r="D28" s="128">
        <v>42370</v>
      </c>
      <c r="E28" s="128">
        <v>42460</v>
      </c>
      <c r="F28" s="129">
        <v>0.1968</v>
      </c>
      <c r="G28" s="129">
        <v>0.35420000000000001</v>
      </c>
      <c r="H28" s="129">
        <v>0.29520000000000002</v>
      </c>
      <c r="I28" s="129">
        <v>0.53129999999999999</v>
      </c>
    </row>
    <row r="29" spans="2:9" x14ac:dyDescent="0.25">
      <c r="B29" s="130" t="s">
        <v>144</v>
      </c>
      <c r="C29" s="131">
        <v>42458</v>
      </c>
      <c r="D29" s="131">
        <v>42458</v>
      </c>
      <c r="E29" s="133" t="s">
        <v>145</v>
      </c>
      <c r="F29" s="132">
        <v>0.2054</v>
      </c>
      <c r="G29" s="132">
        <v>0.35420000000000001</v>
      </c>
      <c r="H29" s="132">
        <v>0.2054</v>
      </c>
      <c r="I29" s="132">
        <v>0.53129999999999999</v>
      </c>
    </row>
    <row r="30" spans="2:9" x14ac:dyDescent="0.25">
      <c r="B30" s="127" t="s">
        <v>146</v>
      </c>
      <c r="C30" s="128">
        <v>42549</v>
      </c>
      <c r="D30" s="128">
        <v>42549</v>
      </c>
      <c r="E30" s="128">
        <v>42643</v>
      </c>
      <c r="F30" s="129">
        <v>0.21340000000000001</v>
      </c>
      <c r="G30" s="129">
        <v>0.35420000000000001</v>
      </c>
      <c r="H30" s="129">
        <v>0.2054</v>
      </c>
      <c r="I30" s="129">
        <v>0.53129999999999999</v>
      </c>
    </row>
    <row r="31" spans="2:9" x14ac:dyDescent="0.25">
      <c r="B31" s="130" t="s">
        <v>147</v>
      </c>
      <c r="C31" s="131">
        <v>42642</v>
      </c>
      <c r="D31" s="131">
        <v>42642</v>
      </c>
      <c r="E31" s="131">
        <v>42735</v>
      </c>
      <c r="F31" s="132">
        <v>0.21990000000000001</v>
      </c>
      <c r="G31" s="132">
        <v>0.36730000000000002</v>
      </c>
      <c r="H31" s="132">
        <v>0.32990000000000003</v>
      </c>
      <c r="I31" s="132">
        <v>0.55100000000000005</v>
      </c>
    </row>
    <row r="32" spans="2:9" x14ac:dyDescent="0.25">
      <c r="B32" s="127" t="s">
        <v>148</v>
      </c>
      <c r="C32" s="128">
        <v>42730</v>
      </c>
      <c r="D32" s="128">
        <v>42736</v>
      </c>
      <c r="E32" s="128">
        <v>42825</v>
      </c>
      <c r="F32" s="129">
        <v>0.22339999999999999</v>
      </c>
      <c r="G32" s="129">
        <v>0.36730000000000002</v>
      </c>
      <c r="H32" s="129">
        <v>0.33510000000000001</v>
      </c>
      <c r="I32" s="129">
        <v>0.55100000000000005</v>
      </c>
    </row>
    <row r="33" spans="2:9" x14ac:dyDescent="0.25">
      <c r="B33" s="130" t="s">
        <v>149</v>
      </c>
      <c r="C33" s="131">
        <v>42822</v>
      </c>
      <c r="D33" s="131">
        <v>42826</v>
      </c>
      <c r="E33" s="131">
        <v>42916</v>
      </c>
      <c r="F33" s="132">
        <v>0.2233</v>
      </c>
      <c r="G33" s="132">
        <v>0.36730000000000002</v>
      </c>
      <c r="H33" s="132">
        <v>0.33500000000000002</v>
      </c>
      <c r="I33" s="132">
        <v>0.55100000000000005</v>
      </c>
    </row>
    <row r="34" spans="2:9" x14ac:dyDescent="0.25">
      <c r="B34" s="127" t="s">
        <v>150</v>
      </c>
      <c r="C34" s="128">
        <v>42916</v>
      </c>
      <c r="D34" s="128">
        <v>42917</v>
      </c>
      <c r="E34" s="128">
        <v>43008</v>
      </c>
      <c r="F34" s="129">
        <v>0.2198</v>
      </c>
      <c r="G34" s="129">
        <v>0.36730000000000002</v>
      </c>
      <c r="H34" s="129">
        <v>0.32969999999999999</v>
      </c>
      <c r="I34" s="129">
        <v>0.55100000000000005</v>
      </c>
    </row>
    <row r="35" spans="2:9" x14ac:dyDescent="0.25">
      <c r="B35" s="130" t="s">
        <v>149</v>
      </c>
      <c r="C35" s="131">
        <v>42826</v>
      </c>
      <c r="D35" s="131">
        <v>42826</v>
      </c>
      <c r="E35" s="131">
        <v>42826</v>
      </c>
      <c r="F35" s="134">
        <v>0.21479999999999999</v>
      </c>
      <c r="G35" s="132">
        <v>0.36730000000000002</v>
      </c>
      <c r="H35" s="132">
        <v>0.32969999999999999</v>
      </c>
      <c r="I35" s="132">
        <v>0.55100000000000005</v>
      </c>
    </row>
    <row r="36" spans="2:9" x14ac:dyDescent="0.25">
      <c r="B36" s="127" t="s">
        <v>151</v>
      </c>
      <c r="C36" s="128">
        <v>43007</v>
      </c>
      <c r="D36" s="128">
        <v>43009</v>
      </c>
      <c r="E36" s="128">
        <v>43039</v>
      </c>
      <c r="F36" s="129">
        <v>0.21149999999999999</v>
      </c>
      <c r="G36" s="129">
        <v>0.36759999999999998</v>
      </c>
      <c r="H36" s="129">
        <v>0.31730000000000003</v>
      </c>
      <c r="I36" s="129">
        <v>0.5514</v>
      </c>
    </row>
    <row r="37" spans="2:9" x14ac:dyDescent="0.25">
      <c r="B37" s="130" t="s">
        <v>152</v>
      </c>
      <c r="C37" s="131">
        <v>43035</v>
      </c>
      <c r="D37" s="131">
        <v>43040</v>
      </c>
      <c r="E37" s="131">
        <v>43069</v>
      </c>
      <c r="F37" s="134">
        <v>0.20960000000000001</v>
      </c>
      <c r="G37" s="132">
        <v>0.36759999999999998</v>
      </c>
      <c r="H37" s="132">
        <v>0.31440000000000001</v>
      </c>
      <c r="I37" s="132">
        <v>0.5514</v>
      </c>
    </row>
    <row r="38" spans="2:9" x14ac:dyDescent="0.25">
      <c r="B38" s="127" t="s">
        <v>153</v>
      </c>
      <c r="C38" s="128">
        <v>43068</v>
      </c>
      <c r="D38" s="128">
        <v>43070</v>
      </c>
      <c r="E38" s="128">
        <v>43100</v>
      </c>
      <c r="F38" s="129">
        <v>0.2077</v>
      </c>
      <c r="G38" s="129">
        <v>0.36759999999999998</v>
      </c>
      <c r="H38" s="129">
        <v>0.31159999999999999</v>
      </c>
      <c r="I38" s="129">
        <v>0.5514</v>
      </c>
    </row>
    <row r="39" spans="2:9" x14ac:dyDescent="0.25">
      <c r="B39" s="135" t="s">
        <v>154</v>
      </c>
      <c r="C39" s="136">
        <v>43097</v>
      </c>
      <c r="D39" s="136">
        <v>43101</v>
      </c>
      <c r="E39" s="136">
        <v>43131</v>
      </c>
      <c r="F39" s="137" t="s">
        <v>155</v>
      </c>
      <c r="G39" s="138">
        <v>0.36780000000000002</v>
      </c>
      <c r="H39" s="138">
        <v>0.31040000000000001</v>
      </c>
      <c r="I39" s="138">
        <v>0.55169999999999997</v>
      </c>
    </row>
    <row r="40" spans="2:9" x14ac:dyDescent="0.25">
      <c r="B40" s="127" t="s">
        <v>156</v>
      </c>
      <c r="C40" s="128">
        <v>43131</v>
      </c>
      <c r="D40" s="128">
        <v>43132</v>
      </c>
      <c r="E40" s="128">
        <v>43159</v>
      </c>
      <c r="F40" s="129">
        <v>0.21010000000000001</v>
      </c>
      <c r="G40" s="129">
        <v>0.36780000000000002</v>
      </c>
      <c r="H40" s="129">
        <v>0.31519999999999998</v>
      </c>
      <c r="I40" s="129">
        <v>0.55169999999999997</v>
      </c>
    </row>
    <row r="41" spans="2:9" x14ac:dyDescent="0.25">
      <c r="B41" s="135" t="s">
        <v>157</v>
      </c>
      <c r="C41" s="136">
        <v>43159</v>
      </c>
      <c r="D41" s="136">
        <v>43160</v>
      </c>
      <c r="E41" s="136">
        <v>43190</v>
      </c>
      <c r="F41" s="138">
        <v>0.20680000000000001</v>
      </c>
      <c r="G41" s="138">
        <v>0.36780000000000002</v>
      </c>
      <c r="H41" s="138">
        <v>0.31019999999999998</v>
      </c>
      <c r="I41" s="138">
        <v>0.55169999999999997</v>
      </c>
    </row>
    <row r="42" spans="2:9" x14ac:dyDescent="0.25">
      <c r="B42" s="127" t="s">
        <v>158</v>
      </c>
      <c r="C42" s="128">
        <v>43187</v>
      </c>
      <c r="D42" s="128">
        <v>43191</v>
      </c>
      <c r="E42" s="128">
        <v>43220</v>
      </c>
      <c r="F42" s="129">
        <v>0.20480000000000001</v>
      </c>
      <c r="G42" s="129">
        <v>0.36849999999999999</v>
      </c>
      <c r="H42" s="129">
        <v>0.30719999999999997</v>
      </c>
      <c r="I42" s="129">
        <v>0.55279999999999996</v>
      </c>
    </row>
    <row r="43" spans="2:9" x14ac:dyDescent="0.25">
      <c r="B43" s="135" t="s">
        <v>159</v>
      </c>
      <c r="C43" s="136">
        <v>43217</v>
      </c>
      <c r="D43" s="136">
        <v>43221</v>
      </c>
      <c r="E43" s="136">
        <v>43251</v>
      </c>
      <c r="F43" s="138">
        <v>0.2044</v>
      </c>
      <c r="G43" s="138">
        <v>0.36849999999999999</v>
      </c>
      <c r="H43" s="138">
        <v>0.30659999999999998</v>
      </c>
      <c r="I43" s="138">
        <v>0.55279999999999996</v>
      </c>
    </row>
    <row r="44" spans="2:9" x14ac:dyDescent="0.25">
      <c r="B44" s="127" t="s">
        <v>160</v>
      </c>
      <c r="C44" s="128">
        <v>43250</v>
      </c>
      <c r="D44" s="128">
        <v>43252</v>
      </c>
      <c r="E44" s="128">
        <v>43281</v>
      </c>
      <c r="F44" s="129">
        <v>0.20280000000000001</v>
      </c>
      <c r="G44" s="129">
        <v>0.36849999999999999</v>
      </c>
      <c r="H44" s="129">
        <v>0.30420000000000003</v>
      </c>
      <c r="I44" s="129">
        <v>0.55279999999999996</v>
      </c>
    </row>
    <row r="45" spans="2:9" x14ac:dyDescent="0.25">
      <c r="B45" s="135" t="s">
        <v>161</v>
      </c>
      <c r="C45" s="136">
        <v>43280</v>
      </c>
      <c r="D45" s="136">
        <v>43282</v>
      </c>
      <c r="E45" s="136">
        <v>43312</v>
      </c>
      <c r="F45" s="138">
        <v>0.20030000000000001</v>
      </c>
      <c r="G45" s="138">
        <v>0.36809999999999998</v>
      </c>
      <c r="H45" s="138">
        <v>0.30049999999999999</v>
      </c>
      <c r="I45" s="138">
        <v>0.55220000000000002</v>
      </c>
    </row>
    <row r="46" spans="2:9" x14ac:dyDescent="0.25">
      <c r="B46" s="127" t="s">
        <v>162</v>
      </c>
      <c r="C46" s="128">
        <v>43308</v>
      </c>
      <c r="D46" s="128">
        <v>43313</v>
      </c>
      <c r="E46" s="128">
        <v>43343</v>
      </c>
      <c r="F46" s="129">
        <v>0.19939999999999999</v>
      </c>
      <c r="G46" s="129">
        <v>0.36809999999999998</v>
      </c>
      <c r="H46" s="129">
        <v>0.30049999999999999</v>
      </c>
      <c r="I46" s="129">
        <v>0.55220000000000002</v>
      </c>
    </row>
    <row r="47" spans="2:9" x14ac:dyDescent="0.25">
      <c r="B47" s="135" t="s">
        <v>163</v>
      </c>
      <c r="C47" s="128">
        <v>43343</v>
      </c>
      <c r="D47" s="128">
        <v>43344</v>
      </c>
      <c r="E47" s="128">
        <v>43373</v>
      </c>
      <c r="F47" s="129">
        <v>0.1981</v>
      </c>
      <c r="G47" s="129">
        <v>0.36809999999999998</v>
      </c>
      <c r="H47" s="129">
        <v>0.30049999999999999</v>
      </c>
      <c r="I47" s="129">
        <v>0.55220000000000002</v>
      </c>
    </row>
    <row r="48" spans="2:9" x14ac:dyDescent="0.25">
      <c r="B48" s="135" t="s">
        <v>164</v>
      </c>
      <c r="C48" s="128">
        <v>43371</v>
      </c>
      <c r="D48" s="128">
        <v>43374</v>
      </c>
      <c r="E48" s="128">
        <v>43404</v>
      </c>
      <c r="F48" s="139" t="s">
        <v>165</v>
      </c>
      <c r="G48" s="139" t="s">
        <v>166</v>
      </c>
      <c r="H48" s="129">
        <v>0.29449999999999998</v>
      </c>
      <c r="I48" s="129">
        <v>0.55079999999999996</v>
      </c>
    </row>
    <row r="49" spans="2:9" x14ac:dyDescent="0.25">
      <c r="B49" s="135" t="s">
        <v>167</v>
      </c>
      <c r="C49" s="128">
        <v>43404</v>
      </c>
      <c r="D49" s="128">
        <v>43405</v>
      </c>
      <c r="E49" s="128">
        <v>43434</v>
      </c>
      <c r="F49" s="129">
        <v>0.19489999999999999</v>
      </c>
      <c r="G49" s="139" t="s">
        <v>166</v>
      </c>
      <c r="H49" s="129">
        <v>0.29239999999999999</v>
      </c>
      <c r="I49" s="129">
        <v>0.55079999999999996</v>
      </c>
    </row>
    <row r="50" spans="2:9" x14ac:dyDescent="0.25">
      <c r="B50" s="135" t="s">
        <v>168</v>
      </c>
      <c r="C50" s="128">
        <v>43433</v>
      </c>
      <c r="D50" s="128">
        <v>43435</v>
      </c>
      <c r="E50" s="128">
        <v>43465</v>
      </c>
      <c r="F50" s="129">
        <v>0.19400000000000001</v>
      </c>
      <c r="G50" s="129">
        <v>0.36720000000000003</v>
      </c>
      <c r="H50" s="129">
        <v>0.29099999999999998</v>
      </c>
      <c r="I50" s="129">
        <v>0.55079999999999996</v>
      </c>
    </row>
    <row r="51" spans="2:9" x14ac:dyDescent="0.25">
      <c r="B51" s="135" t="s">
        <v>169</v>
      </c>
      <c r="C51" s="128">
        <v>43461</v>
      </c>
      <c r="D51" s="128">
        <v>43466</v>
      </c>
      <c r="E51" s="128">
        <v>43496</v>
      </c>
      <c r="F51" s="129">
        <v>0.19159999999999999</v>
      </c>
      <c r="G51" s="129">
        <v>0.36649999999999999</v>
      </c>
      <c r="H51" s="129">
        <v>0.28739999999999999</v>
      </c>
      <c r="I51" s="129">
        <v>0.54979999999999996</v>
      </c>
    </row>
    <row r="52" spans="2:9" x14ac:dyDescent="0.25">
      <c r="B52" s="135" t="s">
        <v>170</v>
      </c>
      <c r="C52" s="131">
        <v>43496</v>
      </c>
      <c r="D52" s="131">
        <v>43497</v>
      </c>
      <c r="E52" s="131">
        <v>43524</v>
      </c>
      <c r="F52" s="132">
        <v>0.19700000000000001</v>
      </c>
      <c r="G52" s="132">
        <v>0.36649999999999999</v>
      </c>
      <c r="H52" s="132">
        <v>0.28739999999999999</v>
      </c>
      <c r="I52" s="132">
        <v>0.54979999999999996</v>
      </c>
    </row>
    <row r="53" spans="2:9" x14ac:dyDescent="0.25">
      <c r="B53" s="177"/>
      <c r="C53" s="177"/>
      <c r="D53" s="177"/>
      <c r="E53" s="177"/>
      <c r="F53" s="177"/>
      <c r="G53" s="177"/>
      <c r="H53" s="177"/>
      <c r="I53" s="177"/>
    </row>
    <row r="54" spans="2:9" x14ac:dyDescent="0.25">
      <c r="B54" s="178"/>
      <c r="C54" s="178"/>
      <c r="D54" s="178"/>
      <c r="E54" s="178"/>
      <c r="F54" s="178"/>
      <c r="G54" s="178"/>
      <c r="H54" s="178"/>
      <c r="I54" s="178"/>
    </row>
    <row r="55" spans="2:9" x14ac:dyDescent="0.25">
      <c r="B55" s="135" t="s">
        <v>171</v>
      </c>
      <c r="C55" s="131">
        <v>43524</v>
      </c>
      <c r="D55" s="131">
        <v>43525</v>
      </c>
      <c r="E55" s="131">
        <v>43555</v>
      </c>
      <c r="F55" s="132">
        <v>0.19370000000000001</v>
      </c>
      <c r="G55" s="132">
        <v>0.36649999999999999</v>
      </c>
      <c r="H55" s="132">
        <v>0.29060000000000002</v>
      </c>
      <c r="I55" s="132">
        <v>0.54979999999999996</v>
      </c>
    </row>
    <row r="56" spans="2:9" x14ac:dyDescent="0.25">
      <c r="B56" s="135" t="s">
        <v>172</v>
      </c>
      <c r="C56" s="131">
        <v>43556</v>
      </c>
      <c r="D56" s="131">
        <v>43585</v>
      </c>
      <c r="E56" s="131">
        <v>43553</v>
      </c>
      <c r="F56" s="132">
        <v>0.19320000000000001</v>
      </c>
      <c r="G56" s="132">
        <v>0.36890000000000001</v>
      </c>
      <c r="H56" s="132">
        <v>0.2898</v>
      </c>
      <c r="I56" s="132">
        <v>0.5534</v>
      </c>
    </row>
    <row r="57" spans="2:9" x14ac:dyDescent="0.25">
      <c r="B57" s="135" t="s">
        <v>173</v>
      </c>
      <c r="C57" s="131">
        <v>43585</v>
      </c>
      <c r="D57" s="131">
        <v>43586</v>
      </c>
      <c r="E57" s="131">
        <v>43616</v>
      </c>
      <c r="F57" s="132">
        <v>0.19339999999999999</v>
      </c>
      <c r="G57" s="132">
        <v>0.36890000000000001</v>
      </c>
      <c r="H57" s="132">
        <v>0.29010000000000002</v>
      </c>
      <c r="I57" s="132">
        <v>0.5534</v>
      </c>
    </row>
    <row r="58" spans="2:9" x14ac:dyDescent="0.25">
      <c r="B58" s="135" t="s">
        <v>174</v>
      </c>
      <c r="C58" s="131">
        <v>43616</v>
      </c>
      <c r="D58" s="131">
        <v>43617</v>
      </c>
      <c r="E58" s="131">
        <v>43646</v>
      </c>
      <c r="F58" s="132">
        <v>0.193</v>
      </c>
      <c r="G58" s="132">
        <v>0.36890000000000001</v>
      </c>
      <c r="H58" s="132">
        <v>0.29010000000000002</v>
      </c>
      <c r="I58" s="132">
        <v>0.5534</v>
      </c>
    </row>
    <row r="59" spans="2:9" x14ac:dyDescent="0.25">
      <c r="B59" s="135" t="s">
        <v>175</v>
      </c>
      <c r="C59" s="131">
        <v>43644</v>
      </c>
      <c r="D59" s="131">
        <v>43647</v>
      </c>
      <c r="E59" s="131">
        <v>43677</v>
      </c>
      <c r="F59" s="132">
        <v>0.1928</v>
      </c>
      <c r="G59" s="132">
        <v>0.36759999999999998</v>
      </c>
      <c r="H59" s="132">
        <v>0.28920000000000001</v>
      </c>
      <c r="I59" s="132">
        <v>0.5514</v>
      </c>
    </row>
    <row r="60" spans="2:9" x14ac:dyDescent="0.25">
      <c r="B60" s="135" t="s">
        <v>176</v>
      </c>
      <c r="C60" s="131">
        <v>43677</v>
      </c>
      <c r="D60" s="131">
        <v>43678</v>
      </c>
      <c r="E60" s="131">
        <v>43708</v>
      </c>
      <c r="F60" s="132">
        <v>0.19320000000000001</v>
      </c>
      <c r="G60" s="132">
        <v>0.36759999999999998</v>
      </c>
      <c r="H60" s="132">
        <v>0.2898</v>
      </c>
      <c r="I60" s="132">
        <v>0.5514</v>
      </c>
    </row>
    <row r="61" spans="2:9" x14ac:dyDescent="0.25">
      <c r="B61" s="135" t="s">
        <v>177</v>
      </c>
      <c r="C61" s="131">
        <v>43707</v>
      </c>
      <c r="D61" s="131">
        <v>43709</v>
      </c>
      <c r="E61" s="131">
        <v>43738</v>
      </c>
      <c r="F61" s="132">
        <v>0.19320000000000001</v>
      </c>
      <c r="G61" s="132">
        <v>0.36759999999999998</v>
      </c>
      <c r="H61" s="132">
        <v>0.2898</v>
      </c>
      <c r="I61" s="132">
        <v>0.5514</v>
      </c>
    </row>
    <row r="62" spans="2:9" x14ac:dyDescent="0.25">
      <c r="B62" s="135" t="s">
        <v>178</v>
      </c>
      <c r="C62" s="131">
        <v>43738</v>
      </c>
      <c r="D62" s="131">
        <v>43739</v>
      </c>
      <c r="E62" s="131">
        <v>43769</v>
      </c>
      <c r="F62" s="132">
        <v>0.191</v>
      </c>
      <c r="G62" s="132">
        <v>0.36559999999999998</v>
      </c>
      <c r="H62" s="132">
        <v>0.28649999999999998</v>
      </c>
      <c r="I62" s="132">
        <v>0.5484</v>
      </c>
    </row>
    <row r="63" spans="2:9" x14ac:dyDescent="0.25">
      <c r="B63" s="135" t="s">
        <v>179</v>
      </c>
      <c r="C63" s="131">
        <v>43769</v>
      </c>
      <c r="D63" s="131">
        <v>43770</v>
      </c>
      <c r="E63" s="131">
        <v>43799</v>
      </c>
      <c r="F63" s="132">
        <v>0.1903</v>
      </c>
      <c r="G63" s="132">
        <v>0.36559999999999998</v>
      </c>
      <c r="H63" s="132">
        <v>0.28549999999999998</v>
      </c>
      <c r="I63" s="132">
        <v>0.5484</v>
      </c>
    </row>
    <row r="64" spans="2:9" x14ac:dyDescent="0.25">
      <c r="B64" s="135" t="s">
        <v>180</v>
      </c>
      <c r="C64" s="131">
        <v>76698</v>
      </c>
      <c r="D64" s="131">
        <v>43831</v>
      </c>
      <c r="E64" s="131">
        <v>43861</v>
      </c>
      <c r="F64" s="132">
        <v>0.18770000000000001</v>
      </c>
      <c r="G64" s="132">
        <v>0.36530000000000001</v>
      </c>
      <c r="H64" s="132">
        <v>0.28160000000000002</v>
      </c>
      <c r="I64" s="132">
        <v>0.54800000000000004</v>
      </c>
    </row>
    <row r="65" spans="2:9" x14ac:dyDescent="0.25">
      <c r="B65" s="135" t="s">
        <v>181</v>
      </c>
      <c r="C65" s="131">
        <v>43860</v>
      </c>
      <c r="D65" s="131">
        <v>43862</v>
      </c>
      <c r="E65" s="131">
        <v>43890</v>
      </c>
      <c r="F65" s="132">
        <v>0.19059999999999999</v>
      </c>
      <c r="G65" s="132">
        <v>0.36530000000000001</v>
      </c>
      <c r="H65" s="132">
        <v>0.28589999999999999</v>
      </c>
      <c r="I65" s="132">
        <v>0.54800000000000004</v>
      </c>
    </row>
    <row r="66" spans="2:9" x14ac:dyDescent="0.25">
      <c r="B66" s="135" t="s">
        <v>182</v>
      </c>
      <c r="C66" s="131">
        <v>43889</v>
      </c>
      <c r="D66" s="131">
        <v>43891</v>
      </c>
      <c r="E66" s="131">
        <v>43921</v>
      </c>
      <c r="F66" s="132">
        <v>0.1895</v>
      </c>
      <c r="G66" s="132">
        <v>0.36530000000000001</v>
      </c>
      <c r="H66" s="132">
        <v>0.2843</v>
      </c>
      <c r="I66" s="132">
        <v>0.54800000000000004</v>
      </c>
    </row>
    <row r="67" spans="2:9" x14ac:dyDescent="0.25">
      <c r="B67" s="135" t="s">
        <v>183</v>
      </c>
      <c r="C67" s="131">
        <v>43917</v>
      </c>
      <c r="D67" s="131">
        <v>43922</v>
      </c>
      <c r="E67" s="131">
        <v>43951</v>
      </c>
      <c r="F67" s="132">
        <v>0.18690000000000001</v>
      </c>
      <c r="G67" s="132">
        <v>0.3705</v>
      </c>
      <c r="H67" s="132">
        <v>0.28039999999999998</v>
      </c>
      <c r="I67" s="132">
        <v>0.55579999999999996</v>
      </c>
    </row>
    <row r="68" spans="2:9" x14ac:dyDescent="0.25">
      <c r="B68" s="135" t="s">
        <v>184</v>
      </c>
      <c r="C68" s="131">
        <v>43951</v>
      </c>
      <c r="D68" s="131">
        <v>43952</v>
      </c>
      <c r="E68" s="131">
        <v>43982</v>
      </c>
      <c r="F68" s="132">
        <v>0.18190000000000001</v>
      </c>
      <c r="G68" s="132">
        <v>0.3705</v>
      </c>
      <c r="H68" s="132">
        <v>0.27289999999999998</v>
      </c>
      <c r="I68" s="132">
        <v>0.55579999999999996</v>
      </c>
    </row>
    <row r="69" spans="2:9" x14ac:dyDescent="0.25">
      <c r="B69" s="135" t="s">
        <v>185</v>
      </c>
      <c r="C69" s="131">
        <v>43980</v>
      </c>
      <c r="D69" s="131">
        <v>43983</v>
      </c>
      <c r="E69" s="131">
        <v>44012</v>
      </c>
      <c r="F69" s="132">
        <v>0.1812</v>
      </c>
      <c r="G69" s="132">
        <v>0.3705</v>
      </c>
      <c r="H69" s="132">
        <v>0.27179999999999999</v>
      </c>
      <c r="I69" s="132">
        <v>0.55579999999999996</v>
      </c>
    </row>
    <row r="70" spans="2:9" x14ac:dyDescent="0.25">
      <c r="B70" s="135" t="s">
        <v>132</v>
      </c>
      <c r="C70" s="131">
        <v>44012</v>
      </c>
      <c r="D70" s="131">
        <v>44013</v>
      </c>
      <c r="E70" s="131">
        <v>44043</v>
      </c>
      <c r="F70" s="132">
        <v>0.1812</v>
      </c>
      <c r="G70" s="132">
        <v>0.34160000000000001</v>
      </c>
      <c r="H70" s="132">
        <v>0.27179999999999999</v>
      </c>
      <c r="I70" s="132">
        <v>0.51239999999999997</v>
      </c>
    </row>
    <row r="71" spans="2:9" x14ac:dyDescent="0.25">
      <c r="B71" s="135" t="s">
        <v>186</v>
      </c>
      <c r="C71" s="131">
        <v>44043</v>
      </c>
      <c r="D71" s="131">
        <v>44044</v>
      </c>
      <c r="E71" s="131">
        <v>44074</v>
      </c>
      <c r="F71" s="132">
        <v>0.18290000000000001</v>
      </c>
      <c r="G71" s="132">
        <v>0.34160000000000001</v>
      </c>
      <c r="H71" s="132">
        <v>0.27439999999999998</v>
      </c>
      <c r="I71" s="132">
        <v>0.51239999999999997</v>
      </c>
    </row>
    <row r="72" spans="2:9" x14ac:dyDescent="0.25">
      <c r="B72" s="135" t="s">
        <v>187</v>
      </c>
      <c r="C72" s="131">
        <v>44071</v>
      </c>
      <c r="D72" s="131">
        <v>44075</v>
      </c>
      <c r="E72" s="131">
        <v>44104</v>
      </c>
      <c r="F72" s="132">
        <v>0.1835</v>
      </c>
      <c r="G72" s="132">
        <v>0.34160000000000001</v>
      </c>
      <c r="H72" s="132">
        <v>0.27529999999999999</v>
      </c>
      <c r="I72" s="132">
        <v>0.53359999999999996</v>
      </c>
    </row>
    <row r="73" spans="2:9" x14ac:dyDescent="0.25">
      <c r="B73" s="135" t="s">
        <v>188</v>
      </c>
      <c r="C73" s="131">
        <v>44104</v>
      </c>
      <c r="D73" s="131">
        <v>44105</v>
      </c>
      <c r="E73" s="131">
        <v>44135</v>
      </c>
      <c r="F73" s="132">
        <v>0.18090000000000001</v>
      </c>
      <c r="G73" s="132">
        <v>0.37719999999999998</v>
      </c>
      <c r="H73" s="132">
        <v>0.27139999999999997</v>
      </c>
      <c r="I73" s="132">
        <v>0.56579999999999997</v>
      </c>
    </row>
    <row r="74" spans="2:9" x14ac:dyDescent="0.25">
      <c r="B74" s="135" t="s">
        <v>189</v>
      </c>
      <c r="C74" s="131">
        <v>44133</v>
      </c>
      <c r="D74" s="131">
        <v>44136</v>
      </c>
      <c r="E74" s="131">
        <v>44165</v>
      </c>
      <c r="F74" s="132">
        <v>0.1784</v>
      </c>
      <c r="G74" s="132">
        <v>0.37719999999999998</v>
      </c>
      <c r="H74" s="132">
        <v>0.2676</v>
      </c>
      <c r="I74" s="132">
        <v>0.56579999999999997</v>
      </c>
    </row>
    <row r="75" spans="2:9" x14ac:dyDescent="0.25">
      <c r="B75" s="135" t="s">
        <v>190</v>
      </c>
      <c r="C75" s="131">
        <v>44161</v>
      </c>
      <c r="D75" s="131">
        <v>44166</v>
      </c>
      <c r="E75" s="131">
        <v>44195</v>
      </c>
      <c r="F75" s="132">
        <v>0.17460000000000001</v>
      </c>
      <c r="G75" s="132">
        <v>0.37719999999999998</v>
      </c>
      <c r="H75" s="132">
        <v>0.26190000000000002</v>
      </c>
      <c r="I75" s="132">
        <v>0.56579999999999997</v>
      </c>
    </row>
    <row r="76" spans="2:9" x14ac:dyDescent="0.25">
      <c r="B76" s="135" t="s">
        <v>191</v>
      </c>
      <c r="C76" s="131">
        <v>44195</v>
      </c>
      <c r="D76" s="131">
        <v>44197</v>
      </c>
      <c r="E76" s="131">
        <v>44227</v>
      </c>
      <c r="F76" s="132">
        <v>0.17319999999999999</v>
      </c>
      <c r="G76" s="132">
        <v>0.37719999999999998</v>
      </c>
      <c r="H76" s="132">
        <v>0.25979999999999998</v>
      </c>
      <c r="I76" s="132">
        <v>0.56579999999999997</v>
      </c>
    </row>
    <row r="77" spans="2:9" x14ac:dyDescent="0.25">
      <c r="B77" s="135" t="s">
        <v>192</v>
      </c>
      <c r="C77" s="131">
        <v>44225</v>
      </c>
      <c r="D77" s="131">
        <v>44228</v>
      </c>
      <c r="E77" s="131">
        <v>44255</v>
      </c>
      <c r="F77" s="132">
        <v>0.1754</v>
      </c>
      <c r="G77" s="132">
        <v>0.37719999999999998</v>
      </c>
      <c r="H77" s="132">
        <v>0.2631</v>
      </c>
      <c r="I77" s="132">
        <v>0.56579999999999997</v>
      </c>
    </row>
    <row r="78" spans="2:9" x14ac:dyDescent="0.25">
      <c r="B78" s="135" t="s">
        <v>193</v>
      </c>
      <c r="C78" s="131">
        <v>44253</v>
      </c>
      <c r="D78" s="131">
        <v>43891</v>
      </c>
      <c r="E78" s="131">
        <v>43921</v>
      </c>
      <c r="F78" s="132">
        <v>0.1741</v>
      </c>
      <c r="G78" s="132">
        <v>0.37719999999999998</v>
      </c>
      <c r="H78" s="132">
        <v>0.26119999999999999</v>
      </c>
      <c r="I78" s="132">
        <v>0.56579999999999997</v>
      </c>
    </row>
    <row r="79" spans="2:9" x14ac:dyDescent="0.25">
      <c r="B79" s="135" t="s">
        <v>194</v>
      </c>
      <c r="C79" s="131">
        <v>44286</v>
      </c>
      <c r="D79" s="131">
        <v>44287</v>
      </c>
      <c r="E79" s="131">
        <v>44316</v>
      </c>
      <c r="F79" s="132">
        <v>0.1731</v>
      </c>
      <c r="G79" s="132">
        <v>0.38419999999999999</v>
      </c>
      <c r="H79" s="132">
        <v>0.25969999999999999</v>
      </c>
      <c r="I79" s="132">
        <v>0.57630000000000003</v>
      </c>
    </row>
    <row r="80" spans="2:9" x14ac:dyDescent="0.25">
      <c r="B80" s="135" t="s">
        <v>195</v>
      </c>
      <c r="C80" s="131">
        <v>44316</v>
      </c>
      <c r="D80" s="131">
        <v>44317</v>
      </c>
      <c r="E80" s="131">
        <v>44347</v>
      </c>
      <c r="F80" s="132">
        <v>0.17219999999999999</v>
      </c>
      <c r="G80" s="132">
        <v>0.38419999999999999</v>
      </c>
      <c r="H80" s="132">
        <v>0.25829999999999997</v>
      </c>
      <c r="I80" s="132">
        <v>0.57630000000000003</v>
      </c>
    </row>
    <row r="81" spans="2:9" x14ac:dyDescent="0.25">
      <c r="B81" s="135" t="s">
        <v>196</v>
      </c>
      <c r="C81" s="131">
        <v>44347</v>
      </c>
      <c r="D81" s="131">
        <v>44348</v>
      </c>
      <c r="E81" s="131">
        <v>44377</v>
      </c>
      <c r="F81" s="132">
        <v>0.1721</v>
      </c>
      <c r="G81" s="132">
        <v>0.38419999999999999</v>
      </c>
      <c r="H81" s="132">
        <v>0.25819999999999999</v>
      </c>
      <c r="I81" s="132">
        <v>0.57630000000000003</v>
      </c>
    </row>
    <row r="82" spans="2:9" x14ac:dyDescent="0.25">
      <c r="B82" s="135" t="s">
        <v>197</v>
      </c>
      <c r="C82" s="131">
        <v>44377</v>
      </c>
      <c r="D82" s="131">
        <v>44378</v>
      </c>
      <c r="E82" s="131">
        <v>44408</v>
      </c>
      <c r="F82" s="132">
        <v>0.17180000000000001</v>
      </c>
      <c r="G82" s="132">
        <v>0.38140000000000002</v>
      </c>
      <c r="H82" s="132">
        <v>0.25769999999999998</v>
      </c>
      <c r="I82" s="132">
        <v>0.57210000000000005</v>
      </c>
    </row>
    <row r="83" spans="2:9" x14ac:dyDescent="0.25">
      <c r="B83" s="135" t="s">
        <v>198</v>
      </c>
      <c r="C83" s="131">
        <v>44407</v>
      </c>
      <c r="D83" s="131">
        <v>44409</v>
      </c>
      <c r="E83" s="131">
        <v>44439</v>
      </c>
      <c r="F83" s="132">
        <v>0.1724</v>
      </c>
      <c r="G83" s="132">
        <v>0.38140000000000002</v>
      </c>
      <c r="H83" s="132">
        <v>0.2586</v>
      </c>
      <c r="I83" s="132">
        <v>0.57210000000000005</v>
      </c>
    </row>
    <row r="84" spans="2:9" x14ac:dyDescent="0.25">
      <c r="B84" s="135" t="s">
        <v>199</v>
      </c>
      <c r="C84" s="131">
        <v>44439</v>
      </c>
      <c r="D84" s="131">
        <v>44440</v>
      </c>
      <c r="E84" s="131">
        <v>44469</v>
      </c>
      <c r="F84" s="132">
        <v>0.1719</v>
      </c>
      <c r="G84" s="132">
        <v>0.38140000000000002</v>
      </c>
      <c r="H84" s="132">
        <v>0.25790000000000002</v>
      </c>
      <c r="I84" s="132">
        <v>0.57210000000000005</v>
      </c>
    </row>
    <row r="85" spans="2:9" x14ac:dyDescent="0.25">
      <c r="B85" s="135" t="s">
        <v>200</v>
      </c>
      <c r="C85" s="131">
        <v>44469</v>
      </c>
      <c r="D85" s="131">
        <v>44470</v>
      </c>
      <c r="E85" s="131">
        <v>44500</v>
      </c>
      <c r="F85" s="132">
        <v>0.17080000000000001</v>
      </c>
      <c r="G85" s="132">
        <v>0.37359999999999999</v>
      </c>
      <c r="H85" s="132">
        <v>0.25619999999999998</v>
      </c>
      <c r="I85" s="132">
        <v>0.56040000000000001</v>
      </c>
    </row>
    <row r="86" spans="2:9" x14ac:dyDescent="0.25">
      <c r="B86" s="135" t="s">
        <v>201</v>
      </c>
      <c r="C86" s="131">
        <v>44498</v>
      </c>
      <c r="D86" s="131">
        <v>44501</v>
      </c>
      <c r="E86" s="131">
        <v>44530</v>
      </c>
      <c r="F86" s="132">
        <v>0.17269999999999999</v>
      </c>
      <c r="G86" s="132">
        <v>0.37359999999999999</v>
      </c>
      <c r="H86" s="132">
        <v>0.2591</v>
      </c>
      <c r="I86" s="132">
        <v>0.56040000000000001</v>
      </c>
    </row>
    <row r="87" spans="2:9" x14ac:dyDescent="0.25">
      <c r="B87" s="135" t="s">
        <v>202</v>
      </c>
      <c r="C87" s="131">
        <v>44530</v>
      </c>
      <c r="D87" s="131">
        <v>44531</v>
      </c>
      <c r="E87" s="131">
        <v>44561</v>
      </c>
      <c r="F87" s="132">
        <v>0.17460000000000001</v>
      </c>
      <c r="G87" s="132">
        <v>0.37359999999999999</v>
      </c>
      <c r="H87" s="132">
        <v>0.26190000000000002</v>
      </c>
      <c r="I87" s="132">
        <v>0.56040000000000001</v>
      </c>
    </row>
    <row r="88" spans="2:9" x14ac:dyDescent="0.25">
      <c r="B88" s="135" t="s">
        <v>203</v>
      </c>
      <c r="C88" s="131">
        <v>44530</v>
      </c>
      <c r="D88" s="131">
        <v>44562</v>
      </c>
      <c r="E88" s="131">
        <v>44592</v>
      </c>
      <c r="F88" s="132">
        <v>0.17660000000000001</v>
      </c>
      <c r="G88" s="132">
        <v>0.37469999999999998</v>
      </c>
      <c r="H88" s="132">
        <v>0.26490000000000002</v>
      </c>
      <c r="I88" s="132">
        <v>0.56210000000000004</v>
      </c>
    </row>
    <row r="89" spans="2:9" x14ac:dyDescent="0.25">
      <c r="B89" s="135" t="s">
        <v>204</v>
      </c>
      <c r="C89" s="131">
        <v>44592</v>
      </c>
      <c r="D89" s="131">
        <v>44593</v>
      </c>
      <c r="E89" s="131">
        <v>44620</v>
      </c>
      <c r="F89" s="132">
        <v>0.183</v>
      </c>
      <c r="G89" s="132">
        <v>0.37469999999999998</v>
      </c>
      <c r="H89" s="132">
        <v>0.26490000000000002</v>
      </c>
      <c r="I89" s="132">
        <v>0.56210000000000004</v>
      </c>
    </row>
    <row r="90" spans="2:9" x14ac:dyDescent="0.25">
      <c r="B90" s="135" t="s">
        <v>205</v>
      </c>
      <c r="C90" s="131">
        <v>44617</v>
      </c>
      <c r="D90" s="131">
        <v>44621</v>
      </c>
      <c r="E90" s="131">
        <v>44651</v>
      </c>
      <c r="F90" s="132">
        <v>0.1847</v>
      </c>
      <c r="G90" s="132">
        <v>0.37469999999999998</v>
      </c>
      <c r="H90" s="132">
        <v>0.27710000000000001</v>
      </c>
      <c r="I90" s="132">
        <v>0.56210000000000004</v>
      </c>
    </row>
    <row r="91" spans="2:9" x14ac:dyDescent="0.25">
      <c r="B91" s="135" t="s">
        <v>206</v>
      </c>
      <c r="C91" s="131">
        <v>44651</v>
      </c>
      <c r="D91" s="131">
        <v>44652</v>
      </c>
      <c r="E91" s="131">
        <v>44681</v>
      </c>
      <c r="F91" s="132">
        <v>0.1905</v>
      </c>
      <c r="G91" s="132">
        <v>0.37969999999999998</v>
      </c>
      <c r="H91" s="132">
        <v>0.2858</v>
      </c>
      <c r="I91" s="132">
        <v>0.5696</v>
      </c>
    </row>
    <row r="92" spans="2:9" x14ac:dyDescent="0.25">
      <c r="B92" s="135" t="s">
        <v>207</v>
      </c>
      <c r="C92" s="131">
        <v>44680</v>
      </c>
      <c r="D92" s="131">
        <v>44682</v>
      </c>
      <c r="E92" s="131">
        <v>44712</v>
      </c>
      <c r="F92" s="132">
        <v>0.1971</v>
      </c>
      <c r="G92" s="132">
        <v>0.37969999999999998</v>
      </c>
      <c r="H92" s="132">
        <v>0.29570000000000002</v>
      </c>
      <c r="I92" s="132">
        <v>0.5696</v>
      </c>
    </row>
    <row r="93" spans="2:9" x14ac:dyDescent="0.25">
      <c r="B93" s="135" t="s">
        <v>208</v>
      </c>
      <c r="C93" s="131">
        <v>44712</v>
      </c>
      <c r="D93" s="131">
        <v>44713</v>
      </c>
      <c r="E93" s="131">
        <v>44742</v>
      </c>
      <c r="F93" s="132">
        <v>0.20399999999999999</v>
      </c>
      <c r="G93" s="132">
        <v>0.37969999999999998</v>
      </c>
      <c r="H93" s="132">
        <v>0.30599999999999999</v>
      </c>
      <c r="I93" s="132">
        <v>0.5696</v>
      </c>
    </row>
    <row r="94" spans="2:9" x14ac:dyDescent="0.25">
      <c r="B94" s="135" t="s">
        <v>209</v>
      </c>
      <c r="C94" s="131">
        <v>44742</v>
      </c>
      <c r="D94" s="131">
        <v>44743</v>
      </c>
      <c r="E94" s="131">
        <v>44773</v>
      </c>
      <c r="F94" s="132">
        <v>0.21279999999999999</v>
      </c>
      <c r="G94" s="132">
        <v>0.3947</v>
      </c>
      <c r="H94" s="132">
        <v>0.31919999999999998</v>
      </c>
      <c r="I94" s="132">
        <v>0.59209999999999996</v>
      </c>
    </row>
    <row r="95" spans="2:9" x14ac:dyDescent="0.25">
      <c r="B95" s="135" t="s">
        <v>210</v>
      </c>
      <c r="C95" s="131">
        <v>44771</v>
      </c>
      <c r="D95" s="131">
        <v>44774</v>
      </c>
      <c r="E95" s="131">
        <v>44804</v>
      </c>
      <c r="F95" s="132">
        <v>0.22209999999999999</v>
      </c>
      <c r="G95" s="132">
        <v>0.3947</v>
      </c>
      <c r="H95" s="132">
        <v>0.3332</v>
      </c>
      <c r="I95" s="132">
        <v>0.59209999999999996</v>
      </c>
    </row>
    <row r="96" spans="2:9" x14ac:dyDescent="0.25">
      <c r="B96" s="135" t="s">
        <v>211</v>
      </c>
      <c r="C96" s="131">
        <v>44804</v>
      </c>
      <c r="D96" s="131">
        <v>44805</v>
      </c>
      <c r="E96" s="131">
        <v>44834</v>
      </c>
      <c r="F96" s="132">
        <v>0.23499999999999999</v>
      </c>
      <c r="G96" s="132">
        <v>0.3947</v>
      </c>
      <c r="H96" s="132">
        <v>0.35249999999999998</v>
      </c>
      <c r="I96" s="132">
        <v>0.59209999999999996</v>
      </c>
    </row>
    <row r="97" spans="2:9" x14ac:dyDescent="0.25">
      <c r="B97" s="135" t="s">
        <v>212</v>
      </c>
      <c r="C97" s="131">
        <v>44833</v>
      </c>
      <c r="D97" s="131">
        <v>44835</v>
      </c>
      <c r="E97" s="131">
        <v>44865</v>
      </c>
      <c r="F97" s="132">
        <v>0.24610000000000001</v>
      </c>
      <c r="G97" s="132">
        <v>0.3695</v>
      </c>
      <c r="H97" s="132">
        <v>0.36919999999999997</v>
      </c>
      <c r="I97" s="132">
        <v>0.55430000000000001</v>
      </c>
    </row>
    <row r="98" spans="2:9" x14ac:dyDescent="0.25">
      <c r="B98" s="135" t="s">
        <v>213</v>
      </c>
      <c r="C98" s="131">
        <v>44862</v>
      </c>
      <c r="D98" s="131">
        <v>44866</v>
      </c>
      <c r="E98" s="131">
        <v>44895</v>
      </c>
      <c r="F98" s="132">
        <v>0.25779999999999997</v>
      </c>
      <c r="G98" s="132">
        <v>0.3695</v>
      </c>
      <c r="H98" s="132">
        <v>0.38669999999999999</v>
      </c>
      <c r="I98" s="132">
        <v>0.55430000000000001</v>
      </c>
    </row>
    <row r="99" spans="2:9" x14ac:dyDescent="0.25">
      <c r="B99" s="135" t="s">
        <v>214</v>
      </c>
      <c r="C99" s="131">
        <v>44895</v>
      </c>
      <c r="D99" s="131">
        <v>44896</v>
      </c>
      <c r="E99" s="131">
        <v>44926</v>
      </c>
      <c r="F99" s="132">
        <v>0.27639999999999998</v>
      </c>
      <c r="G99" s="132">
        <v>0.3695</v>
      </c>
      <c r="H99" s="132">
        <v>0.41460000000000002</v>
      </c>
      <c r="I99" s="132">
        <v>0.55430000000000001</v>
      </c>
    </row>
    <row r="100" spans="2:9" x14ac:dyDescent="0.25">
      <c r="B100" s="135" t="s">
        <v>215</v>
      </c>
      <c r="C100" s="131">
        <v>44924</v>
      </c>
      <c r="D100" s="131">
        <v>44927</v>
      </c>
      <c r="E100" s="131">
        <v>44957</v>
      </c>
      <c r="F100" s="132">
        <v>0.28839999999999999</v>
      </c>
      <c r="G100" s="132">
        <v>0.39200000000000002</v>
      </c>
      <c r="H100" s="132">
        <v>0.43259999999999998</v>
      </c>
      <c r="I100" s="132">
        <v>0.58799999999999997</v>
      </c>
    </row>
    <row r="101" spans="2:9" x14ac:dyDescent="0.25">
      <c r="B101" s="135" t="s">
        <v>216</v>
      </c>
      <c r="C101" s="131">
        <v>44953</v>
      </c>
      <c r="D101" s="131">
        <v>44958</v>
      </c>
      <c r="E101" s="131">
        <v>44985</v>
      </c>
      <c r="F101" s="132">
        <v>0.30180000000000001</v>
      </c>
      <c r="G101" s="132">
        <v>0.39200000000000002</v>
      </c>
      <c r="H101" s="132">
        <v>0.45269999999999999</v>
      </c>
      <c r="I101" s="132">
        <v>0.58799999999999997</v>
      </c>
    </row>
    <row r="102" spans="2:9" x14ac:dyDescent="0.25">
      <c r="B102" s="135" t="s">
        <v>217</v>
      </c>
      <c r="C102" s="131">
        <v>44981</v>
      </c>
      <c r="D102" s="131">
        <v>44986</v>
      </c>
      <c r="E102" s="131">
        <v>45016</v>
      </c>
      <c r="F102" s="132">
        <v>0.30840000000000001</v>
      </c>
      <c r="G102" s="132">
        <v>0.39200000000000002</v>
      </c>
      <c r="H102" s="132">
        <v>0.46260000000000001</v>
      </c>
      <c r="I102" s="132">
        <v>0.58799999999999997</v>
      </c>
    </row>
    <row r="103" spans="2:9" x14ac:dyDescent="0.25">
      <c r="B103" s="177"/>
      <c r="C103" s="177"/>
      <c r="D103" s="177"/>
      <c r="E103" s="177"/>
      <c r="F103" s="177"/>
      <c r="G103" s="177"/>
      <c r="H103" s="177"/>
      <c r="I103" s="177"/>
    </row>
    <row r="104" spans="2:9" x14ac:dyDescent="0.25">
      <c r="B104" s="174"/>
      <c r="C104" s="174"/>
      <c r="D104" s="174"/>
      <c r="E104" s="174"/>
      <c r="F104" s="174"/>
      <c r="G104" s="174"/>
      <c r="H104" s="174"/>
      <c r="I104" s="174"/>
    </row>
  </sheetData>
  <mergeCells count="6">
    <mergeCell ref="B104:I104"/>
    <mergeCell ref="B4:I4"/>
    <mergeCell ref="B5:B7"/>
    <mergeCell ref="B53:I53"/>
    <mergeCell ref="B54:I54"/>
    <mergeCell ref="B103:I103"/>
  </mergeCells>
  <hyperlinks>
    <hyperlink ref="B8" r:id="rId1" display="http://www.notinet.com.co/serverfiles/load_file.php?norma_no=130534"/>
    <hyperlink ref="B9" r:id="rId2" display="http://www.notinet.com.co/serverfiles/load_file.php?norma_no=135464"/>
    <hyperlink ref="B10" r:id="rId3" display="http://www.notinet.com.co/serverfiles/load_file.php?norma_no=209955"/>
    <hyperlink ref="B11" r:id="rId4" display="http://www.notinet.com.co/serverfiles/load_file.php?norma_no=214929"/>
    <hyperlink ref="B12" r:id="rId5" display="http://www.notinet.com.co/serverfiles/load_file.php?norma_no=219929"/>
    <hyperlink ref="B13" r:id="rId6" display="http://www.notinet.com.co/serverfiles/load_file.php?norma_no=224932"/>
    <hyperlink ref="B14" r:id="rId7" display="http://www.notinet.com.co/serverfiles/load_file.php?norma_no=230735"/>
    <hyperlink ref="B15" r:id="rId8" display="http://www.notinet.com.co/serverfiles/load_file.php?norma_no=236931"/>
    <hyperlink ref="B16" r:id="rId9" display="http://www.notinet.com.co/serverfiles/load_file.php?norma_no=241986"/>
    <hyperlink ref="B17" r:id="rId10" display="http://www.notinet.com.co/serverfiles/load_file.php?norma_no=248039"/>
    <hyperlink ref="B18" r:id="rId11" display="http://www.notinet.com.co/serverfiles/load_file.php?norma_no=254568"/>
    <hyperlink ref="B19" r:id="rId12" display="http://www.notinet.com.co/serverfiles/load_file.php?norma_no=263747"/>
    <hyperlink ref="B20" r:id="rId13" display="http://www.notinet.com.co/serverfiles/load_file_pru.php?norma_no=271761"/>
    <hyperlink ref="B21" r:id="rId14" display="http://www.notinet.com.co/serverfiles/load_file.php?norma_no=276890"/>
    <hyperlink ref="B22" r:id="rId15" display="https://principal.notinet.com.co/C_INVESTIGACION/AppData/Local/Microsoft/Windows/Users/Finanzas NOTINET/Downloads/Rsfc1041.pdf"/>
    <hyperlink ref="B23" r:id="rId16" display="https://principal.notinet.com.co/C_INVESTIGACION/AppData/Local/Microsoft/Windows/Users/Finanzas NOTINET/Downloads/Rsfc1707.pdf"/>
    <hyperlink ref="B24" r:id="rId17" display="http://www.notinet.com.co/serverfiles/load_file.php?norma_no=301322"/>
    <hyperlink ref="B25" r:id="rId18" display="http://www.notinet.com.co/serverfiles/load_file.php?norma_no=307966"/>
    <hyperlink ref="B26" r:id="rId19" display="http://www.notinet.com.co/serverfiles/load_file.php?norma_no=315677"/>
    <hyperlink ref="B27" r:id="rId20" display="http://www.notinet.com.co/serverfiles/load_file.php?norma_no=323103"/>
    <hyperlink ref="B28" r:id="rId21" display="http://www.notinet.com.co/serverfiles/load_file.php?norma_no=333006"/>
    <hyperlink ref="B29" r:id="rId22" display="http://www.notinet.com.co/serverfiles/load_file.php?norma_no=361602"/>
    <hyperlink ref="B30" r:id="rId23" display="http://www.notinet.com.co/serverfiles/load_file.php?norma_no=361603"/>
    <hyperlink ref="B31" r:id="rId24" display="http://www.notinet.com.co/serverfiles/load_file.php?norma_no=359753"/>
    <hyperlink ref="B32" r:id="rId25" display="http://www.notinet.com.co/serverfiles/load_file.php?norma_no=367992"/>
    <hyperlink ref="B33" r:id="rId26" display="https://notinet.com.co/serverfiles/load_file.php?norma_no=377948"/>
    <hyperlink ref="B34" r:id="rId27" display="https://www.notinet.com.co/bnormaspa_07_nuevo.php?tipo_dcto=43%CE%BDmero_dcto=907&amp;mes_inicio=01&amp;fecha_inicio=2017&amp;mes_fin=12&amp;fecha_fin=2017&amp;id_origen=1384&amp;palabras_resu=&amp;tipbusq=1"/>
    <hyperlink ref="B35" r:id="rId28" display="http://www.notinet.com.co/serverfiles/load_file.php?norma_no=377948"/>
    <hyperlink ref="B36" r:id="rId29" display="https://notinet.com.co/serverfiles/load_file.php?norma_no=388170"/>
    <hyperlink ref="B37" r:id="rId30" display="https://notinet.com.co/serverfiles/load_file.php?norma_no=389074"/>
    <hyperlink ref="B38" r:id="rId31" display="https://notinet.com.co/serverfiles/load_file.php?norma_no=391655"/>
    <hyperlink ref="B39" r:id="rId32" display="https://notinet.com.co/serverfiles/load_file.php?norma_no=394317"/>
    <hyperlink ref="B40" r:id="rId33" display="https://www.notinet.com.co/serverfiles/load_file.php?norma_no=397502"/>
    <hyperlink ref="B41" r:id="rId34" display="http://www.notinet.com.co/serverfiles/load_file.php?norma_no=400703"/>
    <hyperlink ref="B42" r:id="rId35" display="https://notinet.com.co/serverfiles/load_file.php?norma_no=402761"/>
    <hyperlink ref="B43" r:id="rId36" display="https://www.notinet.com.co/serverfiles/load_file.php?norma_no=406092"/>
    <hyperlink ref="B44" r:id="rId37" display="https://notinet.com.co/serverfiles/load_file.php?norma_no=408699"/>
    <hyperlink ref="B45" r:id="rId38" display="https://notinet.com.co/serverfiles/load_file.php?norma_no=413004"/>
    <hyperlink ref="B46" r:id="rId39" display="https://notinet.com.co/serverfiles/load_file.php?norma_no=415733"/>
    <hyperlink ref="B47" r:id="rId40" display="https://www.notinet.com.co/serverfiles/load_file.php?norma_no=1000946"/>
    <hyperlink ref="B48" r:id="rId41" display="https://notinet.com.co/Tributario/bnormaspa_07_nuevo.php?tipo_dcto=43&amp;numero_dcto=1294&amp;mes_inicio=01&amp;fecha_inicio=2018&amp;mes_fin=12&amp;fecha_fin=2018&amp;id_origen=1384&amp;palabras_resu=&amp;tipbusq=1"/>
    <hyperlink ref="B49" r:id="rId42" display="https://www.notinet.com.co/bnormaspa_07_nuevo.php?tipo_dcto=43&amp;numero_dcto=1521&amp;mes_inicio=10&amp;fecha_inicio=2018&amp;mes_fin=10&amp;fecha_fin=2018&amp;id_origen=1384&amp;palabras_resu=&amp;tipbusq=1"/>
    <hyperlink ref="B50" r:id="rId43" display="https://www.notinet.com.co/bnormaspa_07_nuevo.php?tipo_dcto=43&amp;numero_dcto=1708&amp;mes_inicio=11&amp;fecha_inicio=2018&amp;mes_fin=11&amp;fecha_fin=2018&amp;id_origen=1384&amp;palabras_resu=&amp;tipbusq=1"/>
    <hyperlink ref="B51" r:id="rId44" display="https://principal.notinet.com.co/Descargas/r1872_18.pdf"/>
    <hyperlink ref="B52" r:id="rId45" display="https://www.superfinanciera.gov.co/jsp/Publicaciones/publicaciones/loadContenidoPublicacion/id/10829/reAncha/1/c/00"/>
    <hyperlink ref="B55" r:id="rId46" display="http://www.notinet.com.co/serverfiles/load_file.php?norma_no=1018844"/>
    <hyperlink ref="B56" r:id="rId47" display="http://www.notinet.com.co/serverfiles/load_file.php?norma_no=1021885"/>
    <hyperlink ref="B57" r:id="rId48" display="http://www.notinet.com.co/serverfiles/load_file.php?norma_no=1024147"/>
    <hyperlink ref="B58" r:id="rId49" display="https://fenix.notinet.com.co/noticia/descargar/1026043"/>
    <hyperlink ref="B59" r:id="rId50" display="http://www.notinet.com.co/serverfiles/load_file.php?norma_no=1026978"/>
    <hyperlink ref="B60" r:id="rId51" display="https://www.notinet.com.co/serverfiles/load_file.php?norma_no=1029881"/>
    <hyperlink ref="B61" r:id="rId52" display="https://www.notinet.com.co/serverfiles/load_file.php?norma_no=1032262"/>
    <hyperlink ref="B62" r:id="rId53" display="https://www.notinet.com.co/serverfiles/load_file.php?norma_no=1033568"/>
    <hyperlink ref="B63" r:id="rId54" display="https://www.notinet.com.co/serverfiles/load_file.php?norma_no=1034950"/>
    <hyperlink ref="B64" r:id="rId55" display="https://www.notinet.com.co/serverfiles/load_file.php?norma_no=1039455"/>
    <hyperlink ref="B65" r:id="rId56" display="https://www.notinet.com.co/serverfiles/load_file.php?norma_no=1040464"/>
    <hyperlink ref="B66" r:id="rId57" display="https://www.notinet.com.co/serverfiles/load_file.php?norma_no=1041885"/>
    <hyperlink ref="B67" r:id="rId58" display="https://www.notinet.com.co/serverfiles/load_file.php?norma_no=1043425"/>
    <hyperlink ref="B68" r:id="rId59" display="https://www.notinet.com.co/serverfiles/load_file.php?norma_no=1047162"/>
    <hyperlink ref="B69" r:id="rId60" display="https://www.notinet.com.co/serverfiles/load_file.php?norma_no=1050335"/>
    <hyperlink ref="B70" r:id="rId61" display="https://www.notinet.com.co/serverfiles/load_file.php?norma_no=1053505"/>
    <hyperlink ref="B71" r:id="rId62" display="https://www.notinet.com.co/serverfiles/load_file.php?norma_no=1056392"/>
    <hyperlink ref="B72" r:id="rId63" display="https://www.notinet.com.co/serverfiles/load_file.php?norma_no=1059050"/>
    <hyperlink ref="B73" r:id="rId64" display="https://www.notinet.com.co/serverfiles/load_file.php?norma_no=1062289"/>
    <hyperlink ref="B74" r:id="rId65" display="https://www.notinet.com.co/serverfiles/load_file.php?norma_no=1065220"/>
    <hyperlink ref="B75" r:id="rId66" display="https://www.notinet.com.co/serverfiles/load_file.php?norma_no=1067097"/>
    <hyperlink ref="B76" r:id="rId67" display="https://www.notinet.com.co/serverfiles/load_file.php?norma_no=1069878"/>
    <hyperlink ref="B77" r:id="rId68" display="https://www.notinet.com.co/serverfiles/load_file.php?norma_no=1072270"/>
    <hyperlink ref="B78" r:id="rId69" display="https://www.notinet.com.co/serverfiles/load_file.php?norma_no=1074100"/>
    <hyperlink ref="B79" r:id="rId70" display="https://www.notinet.com.co/serverfiles/load_file.php?norma_no=1075198"/>
    <hyperlink ref="B80" r:id="rId71" display="https://principal.notinet.com.co/serverfiles/load_file.php?norma_no=1076433"/>
    <hyperlink ref="B81" r:id="rId72" display="https://principal.notinet.com.co/serverfiles/load_file.php?norma_no=1077392"/>
    <hyperlink ref="B82" r:id="rId73" display="https://principal.notinet.com.co/serverfiles/load_file.php?norma_no=1078455"/>
    <hyperlink ref="B83" r:id="rId74" display="https://principal.notinet.com.co/serverfiles/load_file.php?norma_no=1080595"/>
    <hyperlink ref="B84" r:id="rId75" display="https://principal.notinet.com.co/serverfiles/load_file.php?norma_no=1082692"/>
    <hyperlink ref="B85" r:id="rId76" display="https://principal.notinet.com.co/serverfiles/load_file.php?norma_no=1083943"/>
    <hyperlink ref="B86" r:id="rId77" display="https://principal.notinet.com.co/serverfiles/load_file.php?norma_no=1085558"/>
    <hyperlink ref="B87" r:id="rId78" display="https://principal.notinet.com.co/serverfiles/load_file.php?norma_no=1087548"/>
    <hyperlink ref="B88" r:id="rId79" display="https://principal.notinet.com.co/serverfiles/load_file.php?norma_no=1089771"/>
    <hyperlink ref="B89" r:id="rId80" display="https://principal.notinet.com.co/serverfiles/load_file.php?norma_no=1091336"/>
    <hyperlink ref="B90" r:id="rId81" display="https://principal.notinet.com.co/serverfiles/load_file.php?norma_no=1092353"/>
    <hyperlink ref="B91" r:id="rId82" display="https://principal.notinet.com.co/serverfiles/load_file.php?norma_no=1093496"/>
    <hyperlink ref="B92" r:id="rId83" display="https://principal.notinet.com.co/serverfiles/load_file.php?norma_no=1094480"/>
    <hyperlink ref="B93" r:id="rId84" display="https://principal.notinet.com.co/serverfiles/load_file.php?norma_no=1095643"/>
    <hyperlink ref="B94" r:id="rId85" display="https://principal.notinet.com.co/serverfiles/load_file.php?norma_no=1097651"/>
    <hyperlink ref="B95" r:id="rId86" display="https://www.notinet.com.co/noticia/pdfviewNoticiaProxy/1099793"/>
    <hyperlink ref="B96" r:id="rId87" display="https://www.notinet.com.co/noticia/pdfviewNoticia/1101837"/>
    <hyperlink ref="B97" r:id="rId88" display="https://www.notinet.com.co/noticia/pdfviewNoticia/1103009"/>
    <hyperlink ref="B98" r:id="rId89" display="https://www.notinet.com.co/noticia/pdfviewNoticia/1104571"/>
    <hyperlink ref="B99" r:id="rId90" display="https://www.notinet.com.co/noticia/pdfviewNoticia/1107290"/>
    <hyperlink ref="B100" r:id="rId91" display="https://www.notinet.com.co/noticia/pdfviewNoticia/1110524"/>
    <hyperlink ref="B101" r:id="rId92" display="https://www.notinet.com.co/noticia/pdfviewNoticia/1111434"/>
    <hyperlink ref="B102" r:id="rId93" display="https://www.notinet.com.co/noticia/pdfviewNoticia/1112388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5"/>
  <sheetViews>
    <sheetView topLeftCell="A7" workbookViewId="0">
      <selection activeCell="H47" sqref="H47"/>
    </sheetView>
  </sheetViews>
  <sheetFormatPr baseColWidth="10" defaultColWidth="11.5703125" defaultRowHeight="15" x14ac:dyDescent="0.25"/>
  <cols>
    <col min="1" max="1" width="13.42578125" style="8" customWidth="1"/>
    <col min="2" max="2" width="11.7109375" style="8" customWidth="1"/>
    <col min="3" max="3" width="11.5703125" style="8"/>
    <col min="4" max="4" width="13.28515625" style="8" customWidth="1"/>
    <col min="5" max="5" width="15.7109375" style="8" customWidth="1"/>
    <col min="6" max="6" width="11.85546875" style="8" customWidth="1"/>
    <col min="7" max="8" width="10.85546875" style="8" customWidth="1"/>
    <col min="9" max="9" width="17.28515625" style="8" customWidth="1"/>
    <col min="10" max="16384" width="11.5703125" style="8"/>
  </cols>
  <sheetData>
    <row r="1" spans="1:14" x14ac:dyDescent="0.25">
      <c r="A1" s="81" t="s">
        <v>48</v>
      </c>
      <c r="B1" s="81"/>
      <c r="C1" s="81"/>
      <c r="D1" s="81"/>
      <c r="E1" s="81"/>
      <c r="F1" s="81"/>
      <c r="G1" s="81"/>
      <c r="H1" s="81"/>
      <c r="I1" s="81"/>
      <c r="J1" s="19"/>
      <c r="K1" s="19"/>
      <c r="L1" s="19"/>
      <c r="M1" s="19"/>
      <c r="N1" s="19"/>
    </row>
    <row r="2" spans="1:14" x14ac:dyDescent="0.25">
      <c r="A2" s="81" t="s">
        <v>57</v>
      </c>
      <c r="B2" s="81"/>
      <c r="C2" s="81"/>
      <c r="D2" s="81"/>
      <c r="E2" s="81"/>
      <c r="F2" s="81"/>
      <c r="G2" s="81"/>
      <c r="H2" s="81"/>
      <c r="I2" s="81"/>
      <c r="J2" s="19"/>
      <c r="K2" s="19"/>
      <c r="L2" s="19"/>
      <c r="M2" s="19"/>
      <c r="N2" s="19"/>
    </row>
    <row r="3" spans="1:14" ht="27.75" customHeight="1" x14ac:dyDescent="0.25">
      <c r="A3" s="19" t="s">
        <v>49</v>
      </c>
      <c r="B3" s="179" t="s">
        <v>93</v>
      </c>
      <c r="C3" s="179"/>
      <c r="D3" s="179"/>
      <c r="E3" s="73"/>
      <c r="J3" s="18"/>
      <c r="K3" s="18"/>
    </row>
    <row r="4" spans="1:14" ht="27.75" customHeight="1" x14ac:dyDescent="0.25">
      <c r="A4" s="19" t="s">
        <v>59</v>
      </c>
      <c r="B4" s="180" t="s">
        <v>92</v>
      </c>
      <c r="C4" s="180"/>
      <c r="D4" s="180"/>
      <c r="E4" s="73"/>
      <c r="F4" s="19"/>
      <c r="G4" s="80"/>
      <c r="H4" s="80"/>
      <c r="I4" s="80"/>
      <c r="J4" s="18"/>
      <c r="K4" s="18"/>
    </row>
    <row r="5" spans="1:14" ht="21.75" customHeight="1" x14ac:dyDescent="0.25">
      <c r="A5" s="19" t="s">
        <v>50</v>
      </c>
      <c r="B5" s="180" t="s">
        <v>94</v>
      </c>
      <c r="C5" s="180"/>
      <c r="D5" s="180"/>
      <c r="E5" s="74"/>
      <c r="G5" s="78"/>
      <c r="H5" s="78"/>
      <c r="I5" s="78"/>
      <c r="J5" s="18"/>
      <c r="K5" s="18"/>
    </row>
    <row r="6" spans="1:14" ht="21.75" customHeight="1" x14ac:dyDescent="0.25">
      <c r="A6" s="19" t="s">
        <v>51</v>
      </c>
      <c r="B6" s="180" t="s">
        <v>95</v>
      </c>
      <c r="C6" s="180"/>
      <c r="D6" s="180"/>
      <c r="E6" s="74"/>
      <c r="F6" s="19"/>
      <c r="G6" s="80"/>
      <c r="H6" s="80"/>
      <c r="I6" s="80"/>
      <c r="J6" s="18"/>
      <c r="K6" s="18"/>
    </row>
    <row r="7" spans="1:14" ht="15.75" thickBot="1" x14ac:dyDescent="0.3">
      <c r="D7" s="77"/>
    </row>
    <row r="8" spans="1:14" ht="15.75" thickBot="1" x14ac:dyDescent="0.3">
      <c r="A8" s="182" t="s">
        <v>99</v>
      </c>
      <c r="B8" s="183"/>
      <c r="C8" s="184"/>
      <c r="D8" s="76"/>
      <c r="E8" s="76"/>
      <c r="F8" s="76"/>
      <c r="G8" s="76"/>
      <c r="H8" s="76"/>
      <c r="I8" s="76"/>
    </row>
    <row r="9" spans="1:14" x14ac:dyDescent="0.25">
      <c r="A9" s="185" t="s">
        <v>63</v>
      </c>
      <c r="B9" s="186"/>
      <c r="C9" s="82">
        <v>41275</v>
      </c>
      <c r="D9" s="77"/>
      <c r="E9" s="77"/>
      <c r="F9" s="77"/>
      <c r="G9" s="77"/>
      <c r="H9" s="77"/>
      <c r="I9" s="77"/>
      <c r="J9" s="20"/>
      <c r="K9" s="20"/>
    </row>
    <row r="10" spans="1:14" ht="15.75" thickBot="1" x14ac:dyDescent="0.3">
      <c r="A10" s="187" t="s">
        <v>64</v>
      </c>
      <c r="B10" s="188"/>
      <c r="C10" s="83">
        <v>42338</v>
      </c>
      <c r="D10" s="79"/>
      <c r="E10" s="77"/>
      <c r="F10" s="77"/>
      <c r="G10" s="77"/>
      <c r="H10" s="77"/>
      <c r="I10" s="77"/>
      <c r="J10" s="20"/>
      <c r="K10" s="20"/>
    </row>
    <row r="11" spans="1:14" ht="19.5" customHeight="1" x14ac:dyDescent="0.25">
      <c r="A11" s="189" t="s">
        <v>60</v>
      </c>
      <c r="B11" s="190"/>
      <c r="C11" s="191" t="s">
        <v>65</v>
      </c>
      <c r="D11" s="191" t="s">
        <v>100</v>
      </c>
      <c r="E11" s="191" t="s">
        <v>101</v>
      </c>
      <c r="F11" s="191" t="s">
        <v>55</v>
      </c>
      <c r="G11" s="194"/>
      <c r="H11" s="194"/>
      <c r="I11" s="194"/>
      <c r="J11" s="24"/>
      <c r="K11" s="24"/>
    </row>
    <row r="12" spans="1:14" ht="25.5" customHeight="1" thickBot="1" x14ac:dyDescent="0.3">
      <c r="A12" s="61" t="s">
        <v>61</v>
      </c>
      <c r="B12" s="62" t="s">
        <v>62</v>
      </c>
      <c r="C12" s="192"/>
      <c r="D12" s="193"/>
      <c r="E12" s="193"/>
      <c r="F12" s="193"/>
      <c r="G12" s="194"/>
      <c r="H12" s="194"/>
      <c r="I12" s="194"/>
      <c r="J12" s="24"/>
      <c r="K12" s="24"/>
    </row>
    <row r="13" spans="1:14" x14ac:dyDescent="0.25">
      <c r="A13" s="84">
        <f>+C9</f>
        <v>41275</v>
      </c>
      <c r="B13" s="85">
        <f t="shared" ref="B13:B76" si="0">IF(A13="","",IF(EOMONTH(A13,0)&gt;$C$10,$C$10,EOMONTH(A13,0)))</f>
        <v>41305</v>
      </c>
      <c r="C13" s="89">
        <v>589500</v>
      </c>
      <c r="D13" s="92">
        <v>0</v>
      </c>
      <c r="E13" s="92"/>
      <c r="F13" s="95">
        <f>+C13+D13+E13</f>
        <v>589500</v>
      </c>
      <c r="G13" s="22"/>
      <c r="H13" s="22"/>
      <c r="I13" s="75"/>
      <c r="J13" s="22"/>
      <c r="K13" s="21"/>
    </row>
    <row r="14" spans="1:14" x14ac:dyDescent="0.25">
      <c r="A14" s="26">
        <f t="shared" ref="A14:A77" si="1">IF(B13&lt;$C$10,+B13+1,"")</f>
        <v>41306</v>
      </c>
      <c r="B14" s="30">
        <f t="shared" si="0"/>
        <v>41333</v>
      </c>
      <c r="C14" s="90">
        <v>589500</v>
      </c>
      <c r="D14" s="92">
        <v>89334</v>
      </c>
      <c r="E14" s="92"/>
      <c r="F14" s="95">
        <f t="shared" ref="F14:F77" si="2">+C14+D14+E14</f>
        <v>678834</v>
      </c>
      <c r="G14" s="22"/>
      <c r="H14" s="22"/>
      <c r="I14" s="75"/>
      <c r="J14" s="22"/>
      <c r="K14" s="21"/>
    </row>
    <row r="15" spans="1:14" x14ac:dyDescent="0.25">
      <c r="A15" s="26">
        <f t="shared" si="1"/>
        <v>41334</v>
      </c>
      <c r="B15" s="30">
        <f t="shared" si="0"/>
        <v>41364</v>
      </c>
      <c r="C15" s="90">
        <v>589500</v>
      </c>
      <c r="D15" s="92">
        <f>77665+31097</f>
        <v>108762</v>
      </c>
      <c r="E15" s="92"/>
      <c r="F15" s="95">
        <f t="shared" si="2"/>
        <v>698262</v>
      </c>
      <c r="G15" s="22"/>
      <c r="H15" s="22"/>
      <c r="I15" s="75"/>
      <c r="J15" s="22"/>
      <c r="K15" s="21"/>
    </row>
    <row r="16" spans="1:14" x14ac:dyDescent="0.25">
      <c r="A16" s="26">
        <f t="shared" si="1"/>
        <v>41365</v>
      </c>
      <c r="B16" s="30">
        <f t="shared" si="0"/>
        <v>41394</v>
      </c>
      <c r="C16" s="90">
        <v>589500</v>
      </c>
      <c r="D16" s="92">
        <f>95401+44557</f>
        <v>139958</v>
      </c>
      <c r="E16" s="92"/>
      <c r="F16" s="95">
        <f t="shared" si="2"/>
        <v>729458</v>
      </c>
      <c r="G16" s="22"/>
      <c r="H16" s="22"/>
      <c r="I16" s="75"/>
      <c r="J16" s="22"/>
      <c r="K16" s="21"/>
    </row>
    <row r="17" spans="1:11" x14ac:dyDescent="0.25">
      <c r="A17" s="26">
        <f t="shared" si="1"/>
        <v>41395</v>
      </c>
      <c r="B17" s="30">
        <f t="shared" si="0"/>
        <v>41425</v>
      </c>
      <c r="C17" s="90">
        <v>589500</v>
      </c>
      <c r="D17" s="92">
        <f>30153+71729</f>
        <v>101882</v>
      </c>
      <c r="E17" s="92"/>
      <c r="F17" s="95">
        <f t="shared" si="2"/>
        <v>691382</v>
      </c>
      <c r="G17" s="22"/>
      <c r="H17" s="22"/>
      <c r="I17" s="75"/>
      <c r="J17" s="22"/>
      <c r="K17" s="21"/>
    </row>
    <row r="18" spans="1:11" x14ac:dyDescent="0.25">
      <c r="A18" s="26">
        <f t="shared" si="1"/>
        <v>41426</v>
      </c>
      <c r="B18" s="30">
        <f t="shared" si="0"/>
        <v>41455</v>
      </c>
      <c r="C18" s="90">
        <v>589500</v>
      </c>
      <c r="D18" s="92">
        <f>52195+61060</f>
        <v>113255</v>
      </c>
      <c r="E18" s="92"/>
      <c r="F18" s="95">
        <f t="shared" si="2"/>
        <v>702755</v>
      </c>
      <c r="G18" s="22"/>
      <c r="H18" s="22"/>
      <c r="I18" s="75"/>
      <c r="J18" s="22"/>
      <c r="K18" s="21"/>
    </row>
    <row r="19" spans="1:11" x14ac:dyDescent="0.25">
      <c r="A19" s="26">
        <f t="shared" si="1"/>
        <v>41456</v>
      </c>
      <c r="B19" s="30">
        <f t="shared" si="0"/>
        <v>41486</v>
      </c>
      <c r="C19" s="90">
        <v>589500</v>
      </c>
      <c r="D19" s="92">
        <v>0</v>
      </c>
      <c r="E19" s="92"/>
      <c r="F19" s="95">
        <f t="shared" si="2"/>
        <v>589500</v>
      </c>
      <c r="G19" s="22"/>
      <c r="H19" s="22"/>
      <c r="I19" s="75"/>
      <c r="J19" s="22"/>
      <c r="K19" s="21"/>
    </row>
    <row r="20" spans="1:11" x14ac:dyDescent="0.25">
      <c r="A20" s="26">
        <f t="shared" si="1"/>
        <v>41487</v>
      </c>
      <c r="B20" s="30">
        <f t="shared" si="0"/>
        <v>41517</v>
      </c>
      <c r="C20" s="90">
        <v>589500</v>
      </c>
      <c r="D20" s="92">
        <v>0</v>
      </c>
      <c r="E20" s="92"/>
      <c r="F20" s="95">
        <f t="shared" si="2"/>
        <v>589500</v>
      </c>
      <c r="G20" s="22"/>
      <c r="H20" s="22"/>
      <c r="I20" s="75"/>
      <c r="J20" s="22"/>
      <c r="K20" s="21"/>
    </row>
    <row r="21" spans="1:11" x14ac:dyDescent="0.25">
      <c r="A21" s="26">
        <f t="shared" si="1"/>
        <v>41518</v>
      </c>
      <c r="B21" s="30">
        <f t="shared" si="0"/>
        <v>41547</v>
      </c>
      <c r="C21" s="90">
        <v>589500</v>
      </c>
      <c r="D21" s="92">
        <f>49295+11346</f>
        <v>60641</v>
      </c>
      <c r="E21" s="92"/>
      <c r="F21" s="95">
        <f t="shared" si="2"/>
        <v>650141</v>
      </c>
      <c r="G21" s="22"/>
      <c r="H21" s="22"/>
      <c r="I21" s="75"/>
      <c r="J21" s="22"/>
      <c r="K21" s="21"/>
    </row>
    <row r="22" spans="1:11" x14ac:dyDescent="0.25">
      <c r="A22" s="26">
        <f t="shared" si="1"/>
        <v>41548</v>
      </c>
      <c r="B22" s="30">
        <f t="shared" si="0"/>
        <v>41578</v>
      </c>
      <c r="C22" s="90">
        <v>589500</v>
      </c>
      <c r="D22" s="92">
        <f>87096+94132</f>
        <v>181228</v>
      </c>
      <c r="E22" s="92"/>
      <c r="F22" s="95">
        <f t="shared" si="2"/>
        <v>770728</v>
      </c>
      <c r="G22" s="22"/>
      <c r="H22" s="22"/>
      <c r="I22" s="75"/>
      <c r="J22" s="22"/>
      <c r="K22" s="21"/>
    </row>
    <row r="23" spans="1:11" x14ac:dyDescent="0.25">
      <c r="A23" s="26">
        <f t="shared" si="1"/>
        <v>41579</v>
      </c>
      <c r="B23" s="30">
        <f t="shared" si="0"/>
        <v>41608</v>
      </c>
      <c r="C23" s="90">
        <v>589500</v>
      </c>
      <c r="D23" s="92">
        <v>0</v>
      </c>
      <c r="E23" s="92"/>
      <c r="F23" s="95">
        <f t="shared" si="2"/>
        <v>589500</v>
      </c>
      <c r="G23" s="22"/>
      <c r="H23" s="22"/>
      <c r="I23" s="75"/>
      <c r="J23" s="22"/>
      <c r="K23" s="21"/>
    </row>
    <row r="24" spans="1:11" x14ac:dyDescent="0.25">
      <c r="A24" s="26">
        <f t="shared" si="1"/>
        <v>41609</v>
      </c>
      <c r="B24" s="30">
        <f t="shared" si="0"/>
        <v>41639</v>
      </c>
      <c r="C24" s="90">
        <v>589500</v>
      </c>
      <c r="D24" s="93">
        <f>21232+16613</f>
        <v>37845</v>
      </c>
      <c r="E24" s="93"/>
      <c r="F24" s="95">
        <f t="shared" si="2"/>
        <v>627345</v>
      </c>
      <c r="G24" s="88">
        <f>SUM(F13:F24)</f>
        <v>7906905</v>
      </c>
      <c r="H24" s="88">
        <f>+G24/12</f>
        <v>658908.75</v>
      </c>
      <c r="I24" s="75"/>
      <c r="J24" s="22"/>
      <c r="K24" s="21"/>
    </row>
    <row r="25" spans="1:11" x14ac:dyDescent="0.25">
      <c r="A25" s="26">
        <f t="shared" si="1"/>
        <v>41640</v>
      </c>
      <c r="B25" s="30">
        <f t="shared" si="0"/>
        <v>41670</v>
      </c>
      <c r="C25" s="90">
        <v>616000</v>
      </c>
      <c r="D25" s="92">
        <f>73413+18628</f>
        <v>92041</v>
      </c>
      <c r="E25" s="92"/>
      <c r="F25" s="95">
        <f t="shared" si="2"/>
        <v>708041</v>
      </c>
      <c r="G25" s="22"/>
      <c r="H25" s="22"/>
      <c r="I25" s="75"/>
      <c r="J25" s="22"/>
      <c r="K25" s="21"/>
    </row>
    <row r="26" spans="1:11" x14ac:dyDescent="0.25">
      <c r="A26" s="26">
        <f t="shared" si="1"/>
        <v>41671</v>
      </c>
      <c r="B26" s="30">
        <f t="shared" si="0"/>
        <v>41698</v>
      </c>
      <c r="C26" s="90">
        <v>616000</v>
      </c>
      <c r="D26" s="92">
        <f>35857+126040</f>
        <v>161897</v>
      </c>
      <c r="E26" s="92"/>
      <c r="F26" s="95">
        <f t="shared" si="2"/>
        <v>777897</v>
      </c>
      <c r="G26" s="22"/>
      <c r="H26" s="22"/>
      <c r="I26" s="75"/>
      <c r="J26" s="22"/>
      <c r="K26" s="21"/>
    </row>
    <row r="27" spans="1:11" x14ac:dyDescent="0.25">
      <c r="A27" s="26">
        <f t="shared" si="1"/>
        <v>41699</v>
      </c>
      <c r="B27" s="30">
        <f t="shared" si="0"/>
        <v>41729</v>
      </c>
      <c r="C27" s="90">
        <v>616000</v>
      </c>
      <c r="D27" s="92">
        <f>35042+89911</f>
        <v>124953</v>
      </c>
      <c r="E27" s="92"/>
      <c r="F27" s="95">
        <f t="shared" si="2"/>
        <v>740953</v>
      </c>
      <c r="G27" s="22"/>
      <c r="H27" s="22"/>
      <c r="I27" s="75"/>
      <c r="J27" s="22"/>
      <c r="K27" s="21"/>
    </row>
    <row r="28" spans="1:11" x14ac:dyDescent="0.25">
      <c r="A28" s="26">
        <f t="shared" si="1"/>
        <v>41730</v>
      </c>
      <c r="B28" s="30">
        <f t="shared" si="0"/>
        <v>41759</v>
      </c>
      <c r="C28" s="90">
        <v>616000</v>
      </c>
      <c r="D28" s="92">
        <f>97424+96539</f>
        <v>193963</v>
      </c>
      <c r="E28" s="92"/>
      <c r="F28" s="95">
        <f t="shared" si="2"/>
        <v>809963</v>
      </c>
      <c r="G28" s="22"/>
      <c r="H28" s="22"/>
      <c r="I28" s="75"/>
      <c r="J28" s="22"/>
      <c r="K28" s="21"/>
    </row>
    <row r="29" spans="1:11" x14ac:dyDescent="0.25">
      <c r="A29" s="26">
        <f t="shared" si="1"/>
        <v>41760</v>
      </c>
      <c r="B29" s="30">
        <f t="shared" si="0"/>
        <v>41790</v>
      </c>
      <c r="C29" s="90">
        <v>616000</v>
      </c>
      <c r="D29" s="92">
        <f>59461+50336</f>
        <v>109797</v>
      </c>
      <c r="E29" s="92"/>
      <c r="F29" s="95">
        <f t="shared" si="2"/>
        <v>725797</v>
      </c>
      <c r="G29" s="22"/>
      <c r="H29" s="22"/>
      <c r="I29" s="75"/>
      <c r="J29" s="22"/>
      <c r="K29" s="21"/>
    </row>
    <row r="30" spans="1:11" x14ac:dyDescent="0.25">
      <c r="A30" s="26">
        <f t="shared" si="1"/>
        <v>41791</v>
      </c>
      <c r="B30" s="30">
        <f t="shared" si="0"/>
        <v>41820</v>
      </c>
      <c r="C30" s="90">
        <v>616000</v>
      </c>
      <c r="D30" s="92">
        <f>36894+29291+31413</f>
        <v>97598</v>
      </c>
      <c r="E30" s="92"/>
      <c r="F30" s="95">
        <f t="shared" si="2"/>
        <v>713598</v>
      </c>
      <c r="G30" s="22"/>
      <c r="H30" s="22"/>
      <c r="I30" s="75"/>
      <c r="J30" s="22"/>
      <c r="K30" s="21"/>
    </row>
    <row r="31" spans="1:11" x14ac:dyDescent="0.25">
      <c r="A31" s="26">
        <f t="shared" si="1"/>
        <v>41821</v>
      </c>
      <c r="B31" s="30">
        <f t="shared" si="0"/>
        <v>41851</v>
      </c>
      <c r="C31" s="90">
        <v>616000</v>
      </c>
      <c r="D31" s="92">
        <f>14379+10291</f>
        <v>24670</v>
      </c>
      <c r="E31" s="92"/>
      <c r="F31" s="95">
        <f t="shared" si="2"/>
        <v>640670</v>
      </c>
      <c r="G31" s="22"/>
      <c r="H31" s="22"/>
      <c r="I31" s="75"/>
      <c r="J31" s="22"/>
      <c r="K31" s="21"/>
    </row>
    <row r="32" spans="1:11" x14ac:dyDescent="0.25">
      <c r="A32" s="26">
        <f t="shared" si="1"/>
        <v>41852</v>
      </c>
      <c r="B32" s="30">
        <f t="shared" si="0"/>
        <v>41882</v>
      </c>
      <c r="C32" s="90">
        <v>616000</v>
      </c>
      <c r="D32" s="92">
        <v>10179</v>
      </c>
      <c r="E32" s="92"/>
      <c r="F32" s="95">
        <f t="shared" si="2"/>
        <v>626179</v>
      </c>
      <c r="G32" s="22"/>
      <c r="H32" s="22"/>
      <c r="I32" s="75"/>
      <c r="J32" s="22"/>
      <c r="K32" s="21"/>
    </row>
    <row r="33" spans="1:11" x14ac:dyDescent="0.25">
      <c r="A33" s="26">
        <f t="shared" si="1"/>
        <v>41883</v>
      </c>
      <c r="B33" s="30">
        <f t="shared" si="0"/>
        <v>41912</v>
      </c>
      <c r="C33" s="90">
        <v>616000</v>
      </c>
      <c r="D33" s="92">
        <f>48284+52128</f>
        <v>100412</v>
      </c>
      <c r="E33" s="92"/>
      <c r="F33" s="95">
        <f t="shared" si="2"/>
        <v>716412</v>
      </c>
      <c r="G33" s="22"/>
      <c r="H33" s="22"/>
      <c r="I33" s="75"/>
      <c r="J33" s="22"/>
      <c r="K33" s="21"/>
    </row>
    <row r="34" spans="1:11" x14ac:dyDescent="0.25">
      <c r="A34" s="26">
        <f t="shared" si="1"/>
        <v>41913</v>
      </c>
      <c r="B34" s="30">
        <f t="shared" si="0"/>
        <v>41943</v>
      </c>
      <c r="C34" s="90">
        <v>616000</v>
      </c>
      <c r="D34" s="92">
        <f>92513+115696</f>
        <v>208209</v>
      </c>
      <c r="E34" s="92"/>
      <c r="F34" s="95">
        <f t="shared" si="2"/>
        <v>824209</v>
      </c>
      <c r="G34" s="22"/>
      <c r="H34" s="22"/>
      <c r="I34" s="75"/>
      <c r="J34" s="22"/>
      <c r="K34" s="21"/>
    </row>
    <row r="35" spans="1:11" x14ac:dyDescent="0.25">
      <c r="A35" s="26">
        <f t="shared" si="1"/>
        <v>41944</v>
      </c>
      <c r="B35" s="30">
        <f t="shared" si="0"/>
        <v>41973</v>
      </c>
      <c r="C35" s="90">
        <v>616000</v>
      </c>
      <c r="D35" s="92">
        <f>61272+31231</f>
        <v>92503</v>
      </c>
      <c r="E35" s="92"/>
      <c r="F35" s="95">
        <f t="shared" si="2"/>
        <v>708503</v>
      </c>
      <c r="G35" s="22"/>
      <c r="H35" s="22"/>
      <c r="I35" s="75"/>
      <c r="J35" s="22"/>
      <c r="K35" s="21"/>
    </row>
    <row r="36" spans="1:11" x14ac:dyDescent="0.25">
      <c r="A36" s="26">
        <f t="shared" si="1"/>
        <v>41974</v>
      </c>
      <c r="B36" s="30">
        <f t="shared" si="0"/>
        <v>42004</v>
      </c>
      <c r="C36" s="90">
        <v>616000</v>
      </c>
      <c r="D36" s="93">
        <f>102886+77405</f>
        <v>180291</v>
      </c>
      <c r="E36" s="93"/>
      <c r="F36" s="95">
        <f t="shared" si="2"/>
        <v>796291</v>
      </c>
      <c r="G36" s="88">
        <f>SUM(F25:F36)</f>
        <v>8788513</v>
      </c>
      <c r="H36" s="88">
        <f>+G36/12</f>
        <v>732376.08333333337</v>
      </c>
      <c r="I36" s="75"/>
      <c r="J36" s="23"/>
      <c r="K36" s="23"/>
    </row>
    <row r="37" spans="1:11" x14ac:dyDescent="0.25">
      <c r="A37" s="26">
        <f t="shared" si="1"/>
        <v>42005</v>
      </c>
      <c r="B37" s="30">
        <f t="shared" si="0"/>
        <v>42035</v>
      </c>
      <c r="C37" s="90">
        <v>644350</v>
      </c>
      <c r="D37" s="92">
        <v>47642</v>
      </c>
      <c r="E37" s="92"/>
      <c r="F37" s="95">
        <f t="shared" si="2"/>
        <v>691992</v>
      </c>
      <c r="G37" s="22"/>
      <c r="H37" s="22"/>
      <c r="I37" s="75"/>
    </row>
    <row r="38" spans="1:11" x14ac:dyDescent="0.25">
      <c r="A38" s="26">
        <f t="shared" si="1"/>
        <v>42036</v>
      </c>
      <c r="B38" s="30">
        <f t="shared" si="0"/>
        <v>42063</v>
      </c>
      <c r="C38" s="90">
        <v>644350</v>
      </c>
      <c r="D38" s="92">
        <v>0</v>
      </c>
      <c r="E38" s="92"/>
      <c r="F38" s="95">
        <f t="shared" si="2"/>
        <v>644350</v>
      </c>
      <c r="G38" s="22"/>
      <c r="H38" s="22"/>
      <c r="I38" s="75"/>
    </row>
    <row r="39" spans="1:11" x14ac:dyDescent="0.25">
      <c r="A39" s="26">
        <f t="shared" si="1"/>
        <v>42064</v>
      </c>
      <c r="B39" s="30">
        <f t="shared" si="0"/>
        <v>42094</v>
      </c>
      <c r="C39" s="90">
        <v>644350</v>
      </c>
      <c r="D39" s="92">
        <v>0</v>
      </c>
      <c r="E39" s="92"/>
      <c r="F39" s="95">
        <f t="shared" si="2"/>
        <v>644350</v>
      </c>
      <c r="G39" s="22"/>
      <c r="H39" s="22"/>
      <c r="I39" s="75"/>
    </row>
    <row r="40" spans="1:11" x14ac:dyDescent="0.25">
      <c r="A40" s="26">
        <f t="shared" si="1"/>
        <v>42095</v>
      </c>
      <c r="B40" s="30">
        <f t="shared" si="0"/>
        <v>42124</v>
      </c>
      <c r="C40" s="90">
        <v>644350</v>
      </c>
      <c r="D40" s="92">
        <f>33060+96439</f>
        <v>129499</v>
      </c>
      <c r="E40" s="92"/>
      <c r="F40" s="95">
        <f t="shared" si="2"/>
        <v>773849</v>
      </c>
      <c r="G40" s="22"/>
      <c r="H40" s="22"/>
      <c r="I40" s="75"/>
    </row>
    <row r="41" spans="1:11" x14ac:dyDescent="0.25">
      <c r="A41" s="26">
        <f t="shared" si="1"/>
        <v>42125</v>
      </c>
      <c r="B41" s="30">
        <f t="shared" si="0"/>
        <v>42155</v>
      </c>
      <c r="C41" s="90">
        <v>644350</v>
      </c>
      <c r="D41" s="92">
        <v>0</v>
      </c>
      <c r="E41" s="92"/>
      <c r="F41" s="95">
        <f t="shared" si="2"/>
        <v>644350</v>
      </c>
      <c r="G41" s="22"/>
      <c r="H41" s="22"/>
      <c r="I41" s="75"/>
    </row>
    <row r="42" spans="1:11" x14ac:dyDescent="0.25">
      <c r="A42" s="26">
        <f t="shared" si="1"/>
        <v>42156</v>
      </c>
      <c r="B42" s="30">
        <f t="shared" si="0"/>
        <v>42185</v>
      </c>
      <c r="C42" s="90">
        <v>644350</v>
      </c>
      <c r="D42" s="92">
        <f>20151+35042+16500</f>
        <v>71693</v>
      </c>
      <c r="E42" s="92"/>
      <c r="F42" s="95">
        <f t="shared" si="2"/>
        <v>716043</v>
      </c>
      <c r="G42" s="22"/>
      <c r="H42" s="22"/>
      <c r="I42" s="75"/>
    </row>
    <row r="43" spans="1:11" x14ac:dyDescent="0.25">
      <c r="A43" s="26">
        <f t="shared" si="1"/>
        <v>42186</v>
      </c>
      <c r="B43" s="30">
        <f t="shared" si="0"/>
        <v>42216</v>
      </c>
      <c r="C43" s="90">
        <v>644350</v>
      </c>
      <c r="D43" s="92">
        <f>57684+79246</f>
        <v>136930</v>
      </c>
      <c r="E43" s="92"/>
      <c r="F43" s="95">
        <f t="shared" si="2"/>
        <v>781280</v>
      </c>
      <c r="G43" s="22"/>
      <c r="H43" s="22"/>
      <c r="I43" s="75"/>
    </row>
    <row r="44" spans="1:11" x14ac:dyDescent="0.25">
      <c r="A44" s="26">
        <f t="shared" si="1"/>
        <v>42217</v>
      </c>
      <c r="B44" s="30">
        <f t="shared" si="0"/>
        <v>42247</v>
      </c>
      <c r="C44" s="90">
        <v>644350</v>
      </c>
      <c r="D44" s="92">
        <f>23470+91379</f>
        <v>114849</v>
      </c>
      <c r="E44" s="92"/>
      <c r="F44" s="95">
        <f t="shared" si="2"/>
        <v>759199</v>
      </c>
      <c r="G44" s="22"/>
      <c r="H44" s="22"/>
      <c r="I44" s="75"/>
    </row>
    <row r="45" spans="1:11" x14ac:dyDescent="0.25">
      <c r="A45" s="26">
        <f t="shared" si="1"/>
        <v>42248</v>
      </c>
      <c r="B45" s="30">
        <f t="shared" si="0"/>
        <v>42277</v>
      </c>
      <c r="C45" s="90">
        <v>644350</v>
      </c>
      <c r="D45" s="92">
        <f>35604+12844</f>
        <v>48448</v>
      </c>
      <c r="E45" s="92"/>
      <c r="F45" s="95">
        <f t="shared" si="2"/>
        <v>692798</v>
      </c>
      <c r="G45" s="22"/>
      <c r="H45" s="22"/>
      <c r="I45" s="75"/>
    </row>
    <row r="46" spans="1:11" x14ac:dyDescent="0.25">
      <c r="A46" s="26">
        <f t="shared" si="1"/>
        <v>42278</v>
      </c>
      <c r="B46" s="30">
        <f t="shared" si="0"/>
        <v>42308</v>
      </c>
      <c r="C46" s="90">
        <v>644350</v>
      </c>
      <c r="D46" s="92">
        <f>58516+57821</f>
        <v>116337</v>
      </c>
      <c r="E46" s="92"/>
      <c r="F46" s="95">
        <f t="shared" si="2"/>
        <v>760687</v>
      </c>
      <c r="G46" s="22"/>
      <c r="H46" s="22"/>
      <c r="I46" s="75"/>
    </row>
    <row r="47" spans="1:11" x14ac:dyDescent="0.25">
      <c r="A47" s="26">
        <f t="shared" si="1"/>
        <v>42309</v>
      </c>
      <c r="B47" s="30">
        <f t="shared" si="0"/>
        <v>42338</v>
      </c>
      <c r="C47" s="90">
        <v>644350</v>
      </c>
      <c r="D47" s="92">
        <f>26642+58204</f>
        <v>84846</v>
      </c>
      <c r="E47" s="92"/>
      <c r="F47" s="95">
        <f t="shared" si="2"/>
        <v>729196</v>
      </c>
      <c r="G47" s="88">
        <f>SUM(F37:F47)</f>
        <v>7838094</v>
      </c>
      <c r="H47" s="88">
        <f>+G47/11</f>
        <v>712554</v>
      </c>
      <c r="I47" s="75"/>
    </row>
    <row r="48" spans="1:11" x14ac:dyDescent="0.25">
      <c r="A48" s="26" t="str">
        <f t="shared" si="1"/>
        <v/>
      </c>
      <c r="B48" s="30" t="str">
        <f t="shared" si="0"/>
        <v/>
      </c>
      <c r="C48" s="90"/>
      <c r="D48" s="93"/>
      <c r="E48" s="93"/>
      <c r="F48" s="95">
        <f t="shared" si="2"/>
        <v>0</v>
      </c>
      <c r="I48" s="75"/>
    </row>
    <row r="49" spans="1:9" x14ac:dyDescent="0.25">
      <c r="A49" s="26" t="str">
        <f t="shared" si="1"/>
        <v/>
      </c>
      <c r="B49" s="30" t="str">
        <f t="shared" si="0"/>
        <v/>
      </c>
      <c r="C49" s="90"/>
      <c r="D49" s="92"/>
      <c r="E49" s="92"/>
      <c r="F49" s="95">
        <f t="shared" si="2"/>
        <v>0</v>
      </c>
      <c r="G49" s="22"/>
      <c r="H49" s="22"/>
      <c r="I49" s="75"/>
    </row>
    <row r="50" spans="1:9" x14ac:dyDescent="0.25">
      <c r="A50" s="26" t="str">
        <f t="shared" si="1"/>
        <v/>
      </c>
      <c r="B50" s="30" t="str">
        <f t="shared" si="0"/>
        <v/>
      </c>
      <c r="C50" s="90"/>
      <c r="D50" s="92"/>
      <c r="E50" s="92"/>
      <c r="F50" s="95">
        <f t="shared" si="2"/>
        <v>0</v>
      </c>
      <c r="G50" s="22"/>
      <c r="H50" s="22"/>
      <c r="I50" s="75"/>
    </row>
    <row r="51" spans="1:9" x14ac:dyDescent="0.25">
      <c r="A51" s="26" t="str">
        <f t="shared" si="1"/>
        <v/>
      </c>
      <c r="B51" s="30" t="str">
        <f t="shared" si="0"/>
        <v/>
      </c>
      <c r="C51" s="90"/>
      <c r="D51" s="92"/>
      <c r="E51" s="92"/>
      <c r="F51" s="95">
        <f t="shared" si="2"/>
        <v>0</v>
      </c>
      <c r="G51" s="22"/>
      <c r="H51" s="22"/>
      <c r="I51" s="75"/>
    </row>
    <row r="52" spans="1:9" x14ac:dyDescent="0.25">
      <c r="A52" s="26" t="str">
        <f t="shared" si="1"/>
        <v/>
      </c>
      <c r="B52" s="30" t="str">
        <f t="shared" si="0"/>
        <v/>
      </c>
      <c r="C52" s="90"/>
      <c r="D52" s="92"/>
      <c r="E52" s="92"/>
      <c r="F52" s="95">
        <f t="shared" si="2"/>
        <v>0</v>
      </c>
      <c r="G52" s="22"/>
      <c r="H52" s="22"/>
      <c r="I52" s="75"/>
    </row>
    <row r="53" spans="1:9" x14ac:dyDescent="0.25">
      <c r="A53" s="26" t="str">
        <f t="shared" si="1"/>
        <v/>
      </c>
      <c r="B53" s="30" t="str">
        <f t="shared" si="0"/>
        <v/>
      </c>
      <c r="C53" s="90"/>
      <c r="D53" s="92"/>
      <c r="E53" s="92"/>
      <c r="F53" s="95">
        <f t="shared" si="2"/>
        <v>0</v>
      </c>
      <c r="G53" s="22"/>
      <c r="H53" s="22"/>
      <c r="I53" s="75"/>
    </row>
    <row r="54" spans="1:9" x14ac:dyDescent="0.25">
      <c r="A54" s="26" t="str">
        <f t="shared" si="1"/>
        <v/>
      </c>
      <c r="B54" s="30" t="str">
        <f t="shared" si="0"/>
        <v/>
      </c>
      <c r="C54" s="90"/>
      <c r="D54" s="92"/>
      <c r="E54" s="92"/>
      <c r="F54" s="95">
        <f t="shared" si="2"/>
        <v>0</v>
      </c>
      <c r="G54" s="22"/>
      <c r="H54" s="22"/>
      <c r="I54" s="75"/>
    </row>
    <row r="55" spans="1:9" x14ac:dyDescent="0.25">
      <c r="A55" s="26" t="str">
        <f t="shared" si="1"/>
        <v/>
      </c>
      <c r="B55" s="30" t="str">
        <f t="shared" si="0"/>
        <v/>
      </c>
      <c r="C55" s="90"/>
      <c r="D55" s="92"/>
      <c r="E55" s="92"/>
      <c r="F55" s="95">
        <f t="shared" si="2"/>
        <v>0</v>
      </c>
      <c r="G55" s="22"/>
      <c r="H55" s="22"/>
      <c r="I55" s="75"/>
    </row>
    <row r="56" spans="1:9" x14ac:dyDescent="0.25">
      <c r="A56" s="26" t="str">
        <f t="shared" si="1"/>
        <v/>
      </c>
      <c r="B56" s="30" t="str">
        <f t="shared" si="0"/>
        <v/>
      </c>
      <c r="C56" s="90"/>
      <c r="D56" s="92"/>
      <c r="E56" s="92"/>
      <c r="F56" s="95">
        <f t="shared" si="2"/>
        <v>0</v>
      </c>
      <c r="G56" s="22"/>
      <c r="H56" s="22"/>
      <c r="I56" s="75"/>
    </row>
    <row r="57" spans="1:9" x14ac:dyDescent="0.25">
      <c r="A57" s="26" t="str">
        <f t="shared" si="1"/>
        <v/>
      </c>
      <c r="B57" s="30" t="str">
        <f t="shared" si="0"/>
        <v/>
      </c>
      <c r="C57" s="90"/>
      <c r="D57" s="92"/>
      <c r="E57" s="92"/>
      <c r="F57" s="95">
        <f t="shared" si="2"/>
        <v>0</v>
      </c>
      <c r="G57" s="22"/>
      <c r="H57" s="22"/>
      <c r="I57" s="75"/>
    </row>
    <row r="58" spans="1:9" x14ac:dyDescent="0.25">
      <c r="A58" s="26" t="str">
        <f t="shared" si="1"/>
        <v/>
      </c>
      <c r="B58" s="30" t="str">
        <f t="shared" si="0"/>
        <v/>
      </c>
      <c r="C58" s="90"/>
      <c r="D58" s="92"/>
      <c r="E58" s="92"/>
      <c r="F58" s="95">
        <f t="shared" si="2"/>
        <v>0</v>
      </c>
      <c r="G58" s="22"/>
      <c r="H58" s="22"/>
      <c r="I58" s="75"/>
    </row>
    <row r="59" spans="1:9" x14ac:dyDescent="0.25">
      <c r="A59" s="26" t="str">
        <f t="shared" si="1"/>
        <v/>
      </c>
      <c r="B59" s="30" t="str">
        <f t="shared" si="0"/>
        <v/>
      </c>
      <c r="C59" s="90"/>
      <c r="D59" s="92"/>
      <c r="E59" s="92"/>
      <c r="F59" s="95">
        <f t="shared" si="2"/>
        <v>0</v>
      </c>
      <c r="G59" s="22"/>
      <c r="H59" s="22"/>
      <c r="I59" s="75"/>
    </row>
    <row r="60" spans="1:9" x14ac:dyDescent="0.25">
      <c r="A60" s="26" t="str">
        <f t="shared" si="1"/>
        <v/>
      </c>
      <c r="B60" s="30" t="str">
        <f t="shared" si="0"/>
        <v/>
      </c>
      <c r="C60" s="90"/>
      <c r="D60" s="94">
        <f>SUM(C49:C60)</f>
        <v>0</v>
      </c>
      <c r="E60" s="94">
        <f>+D60/12</f>
        <v>0</v>
      </c>
      <c r="F60" s="95">
        <f t="shared" si="2"/>
        <v>0</v>
      </c>
      <c r="G60" s="22"/>
      <c r="H60" s="22"/>
      <c r="I60" s="75"/>
    </row>
    <row r="61" spans="1:9" x14ac:dyDescent="0.25">
      <c r="A61" s="26" t="str">
        <f t="shared" si="1"/>
        <v/>
      </c>
      <c r="B61" s="30" t="str">
        <f t="shared" si="0"/>
        <v/>
      </c>
      <c r="C61" s="90"/>
      <c r="D61" s="92"/>
      <c r="E61" s="92"/>
      <c r="F61" s="95">
        <f t="shared" si="2"/>
        <v>0</v>
      </c>
      <c r="G61" s="22"/>
      <c r="H61" s="22"/>
      <c r="I61" s="75"/>
    </row>
    <row r="62" spans="1:9" x14ac:dyDescent="0.25">
      <c r="A62" s="26" t="str">
        <f t="shared" si="1"/>
        <v/>
      </c>
      <c r="B62" s="30" t="str">
        <f t="shared" si="0"/>
        <v/>
      </c>
      <c r="C62" s="90"/>
      <c r="D62" s="92"/>
      <c r="E62" s="92"/>
      <c r="F62" s="95">
        <f t="shared" si="2"/>
        <v>0</v>
      </c>
      <c r="G62" s="22"/>
      <c r="H62" s="22"/>
      <c r="I62" s="75"/>
    </row>
    <row r="63" spans="1:9" x14ac:dyDescent="0.25">
      <c r="A63" s="26" t="str">
        <f t="shared" si="1"/>
        <v/>
      </c>
      <c r="B63" s="30" t="str">
        <f t="shared" si="0"/>
        <v/>
      </c>
      <c r="C63" s="90"/>
      <c r="D63" s="92"/>
      <c r="E63" s="92"/>
      <c r="F63" s="95">
        <f t="shared" si="2"/>
        <v>0</v>
      </c>
      <c r="G63" s="22"/>
      <c r="H63" s="22"/>
      <c r="I63" s="75"/>
    </row>
    <row r="64" spans="1:9" x14ac:dyDescent="0.25">
      <c r="A64" s="26" t="str">
        <f t="shared" si="1"/>
        <v/>
      </c>
      <c r="B64" s="30" t="str">
        <f t="shared" si="0"/>
        <v/>
      </c>
      <c r="C64" s="90"/>
      <c r="D64" s="92"/>
      <c r="E64" s="92"/>
      <c r="F64" s="95">
        <f t="shared" si="2"/>
        <v>0</v>
      </c>
      <c r="G64" s="22"/>
      <c r="H64" s="22"/>
      <c r="I64" s="75"/>
    </row>
    <row r="65" spans="1:9" x14ac:dyDescent="0.25">
      <c r="A65" s="26" t="str">
        <f t="shared" si="1"/>
        <v/>
      </c>
      <c r="B65" s="30" t="str">
        <f t="shared" si="0"/>
        <v/>
      </c>
      <c r="C65" s="90"/>
      <c r="D65" s="92"/>
      <c r="E65" s="92"/>
      <c r="F65" s="95">
        <f t="shared" si="2"/>
        <v>0</v>
      </c>
      <c r="G65" s="22"/>
      <c r="H65" s="22"/>
      <c r="I65" s="75"/>
    </row>
    <row r="66" spans="1:9" x14ac:dyDescent="0.25">
      <c r="A66" s="26" t="str">
        <f t="shared" si="1"/>
        <v/>
      </c>
      <c r="B66" s="30" t="str">
        <f t="shared" si="0"/>
        <v/>
      </c>
      <c r="C66" s="90"/>
      <c r="D66" s="92"/>
      <c r="E66" s="92"/>
      <c r="F66" s="95">
        <f t="shared" si="2"/>
        <v>0</v>
      </c>
      <c r="G66" s="22"/>
      <c r="H66" s="22"/>
      <c r="I66" s="75"/>
    </row>
    <row r="67" spans="1:9" x14ac:dyDescent="0.25">
      <c r="A67" s="26" t="str">
        <f t="shared" si="1"/>
        <v/>
      </c>
      <c r="B67" s="30" t="str">
        <f t="shared" si="0"/>
        <v/>
      </c>
      <c r="C67" s="90"/>
      <c r="D67" s="92"/>
      <c r="E67" s="92"/>
      <c r="F67" s="95">
        <f t="shared" si="2"/>
        <v>0</v>
      </c>
      <c r="G67" s="22"/>
      <c r="H67" s="22"/>
      <c r="I67" s="75"/>
    </row>
    <row r="68" spans="1:9" x14ac:dyDescent="0.25">
      <c r="A68" s="26" t="str">
        <f t="shared" si="1"/>
        <v/>
      </c>
      <c r="B68" s="30" t="str">
        <f t="shared" si="0"/>
        <v/>
      </c>
      <c r="C68" s="90"/>
      <c r="D68" s="92"/>
      <c r="E68" s="92"/>
      <c r="F68" s="95">
        <f t="shared" si="2"/>
        <v>0</v>
      </c>
      <c r="G68" s="22"/>
      <c r="H68" s="22"/>
      <c r="I68" s="75"/>
    </row>
    <row r="69" spans="1:9" x14ac:dyDescent="0.25">
      <c r="A69" s="26" t="str">
        <f t="shared" si="1"/>
        <v/>
      </c>
      <c r="B69" s="30" t="str">
        <f t="shared" si="0"/>
        <v/>
      </c>
      <c r="C69" s="90"/>
      <c r="D69" s="92"/>
      <c r="E69" s="92"/>
      <c r="F69" s="95">
        <f t="shared" si="2"/>
        <v>0</v>
      </c>
      <c r="G69" s="22"/>
      <c r="H69" s="22"/>
      <c r="I69" s="75"/>
    </row>
    <row r="70" spans="1:9" x14ac:dyDescent="0.25">
      <c r="A70" s="26" t="str">
        <f t="shared" si="1"/>
        <v/>
      </c>
      <c r="B70" s="30" t="str">
        <f t="shared" si="0"/>
        <v/>
      </c>
      <c r="C70" s="90"/>
      <c r="D70" s="92"/>
      <c r="E70" s="92"/>
      <c r="F70" s="95">
        <f t="shared" si="2"/>
        <v>0</v>
      </c>
      <c r="G70" s="22"/>
      <c r="H70" s="22"/>
      <c r="I70" s="75"/>
    </row>
    <row r="71" spans="1:9" x14ac:dyDescent="0.25">
      <c r="A71" s="26" t="str">
        <f t="shared" si="1"/>
        <v/>
      </c>
      <c r="B71" s="30" t="str">
        <f t="shared" si="0"/>
        <v/>
      </c>
      <c r="C71" s="90"/>
      <c r="D71" s="92"/>
      <c r="E71" s="92"/>
      <c r="F71" s="95">
        <f t="shared" si="2"/>
        <v>0</v>
      </c>
      <c r="G71" s="22"/>
      <c r="H71" s="22"/>
      <c r="I71" s="75"/>
    </row>
    <row r="72" spans="1:9" x14ac:dyDescent="0.25">
      <c r="A72" s="26" t="str">
        <f t="shared" si="1"/>
        <v/>
      </c>
      <c r="B72" s="30" t="str">
        <f t="shared" si="0"/>
        <v/>
      </c>
      <c r="C72" s="90"/>
      <c r="D72" s="94">
        <f>SUM(C61:C72)</f>
        <v>0</v>
      </c>
      <c r="E72" s="94">
        <f>+D72/12</f>
        <v>0</v>
      </c>
      <c r="F72" s="95">
        <f t="shared" si="2"/>
        <v>0</v>
      </c>
      <c r="G72" s="22"/>
      <c r="H72" s="22"/>
      <c r="I72" s="75"/>
    </row>
    <row r="73" spans="1:9" x14ac:dyDescent="0.25">
      <c r="A73" s="26" t="str">
        <f t="shared" si="1"/>
        <v/>
      </c>
      <c r="B73" s="30" t="str">
        <f t="shared" si="0"/>
        <v/>
      </c>
      <c r="C73" s="90"/>
      <c r="D73" s="92"/>
      <c r="E73" s="92"/>
      <c r="F73" s="95">
        <f t="shared" si="2"/>
        <v>0</v>
      </c>
      <c r="G73" s="22"/>
      <c r="H73" s="22"/>
      <c r="I73" s="75"/>
    </row>
    <row r="74" spans="1:9" x14ac:dyDescent="0.25">
      <c r="A74" s="26" t="str">
        <f t="shared" si="1"/>
        <v/>
      </c>
      <c r="B74" s="30" t="str">
        <f t="shared" si="0"/>
        <v/>
      </c>
      <c r="C74" s="90"/>
      <c r="D74" s="92"/>
      <c r="E74" s="92"/>
      <c r="F74" s="95">
        <f t="shared" si="2"/>
        <v>0</v>
      </c>
      <c r="G74" s="22"/>
      <c r="H74" s="22"/>
      <c r="I74" s="75"/>
    </row>
    <row r="75" spans="1:9" x14ac:dyDescent="0.25">
      <c r="A75" s="26" t="str">
        <f t="shared" si="1"/>
        <v/>
      </c>
      <c r="B75" s="30" t="str">
        <f t="shared" si="0"/>
        <v/>
      </c>
      <c r="C75" s="90"/>
      <c r="D75" s="92"/>
      <c r="E75" s="92"/>
      <c r="F75" s="95">
        <f t="shared" si="2"/>
        <v>0</v>
      </c>
      <c r="G75" s="22"/>
      <c r="H75" s="22"/>
      <c r="I75" s="75"/>
    </row>
    <row r="76" spans="1:9" x14ac:dyDescent="0.25">
      <c r="A76" s="26" t="str">
        <f t="shared" si="1"/>
        <v/>
      </c>
      <c r="B76" s="30" t="str">
        <f t="shared" si="0"/>
        <v/>
      </c>
      <c r="C76" s="90"/>
      <c r="D76" s="92"/>
      <c r="E76" s="92"/>
      <c r="F76" s="95">
        <f t="shared" si="2"/>
        <v>0</v>
      </c>
      <c r="G76" s="22"/>
      <c r="H76" s="22"/>
      <c r="I76" s="75"/>
    </row>
    <row r="77" spans="1:9" x14ac:dyDescent="0.25">
      <c r="A77" s="26" t="str">
        <f t="shared" si="1"/>
        <v/>
      </c>
      <c r="B77" s="30" t="str">
        <f t="shared" ref="B77:B140" si="3">IF(A77="","",IF(EOMONTH(A77,0)&gt;$C$10,$C$10,EOMONTH(A77,0)))</f>
        <v/>
      </c>
      <c r="C77" s="90"/>
      <c r="D77" s="92"/>
      <c r="E77" s="92"/>
      <c r="F77" s="95">
        <f t="shared" si="2"/>
        <v>0</v>
      </c>
      <c r="G77" s="22"/>
      <c r="H77" s="22"/>
      <c r="I77" s="75"/>
    </row>
    <row r="78" spans="1:9" x14ac:dyDescent="0.25">
      <c r="A78" s="26" t="str">
        <f t="shared" ref="A78:A141" si="4">IF(B77&lt;$C$10,+B77+1,"")</f>
        <v/>
      </c>
      <c r="B78" s="30" t="str">
        <f t="shared" si="3"/>
        <v/>
      </c>
      <c r="C78" s="90"/>
      <c r="D78" s="92"/>
      <c r="E78" s="92"/>
      <c r="F78" s="95">
        <f t="shared" ref="F78:F141" si="5">+C78+D78+E78</f>
        <v>0</v>
      </c>
      <c r="G78" s="22"/>
      <c r="H78" s="22"/>
      <c r="I78" s="75"/>
    </row>
    <row r="79" spans="1:9" x14ac:dyDescent="0.25">
      <c r="A79" s="26" t="str">
        <f t="shared" si="4"/>
        <v/>
      </c>
      <c r="B79" s="30" t="str">
        <f t="shared" si="3"/>
        <v/>
      </c>
      <c r="C79" s="90"/>
      <c r="D79" s="92"/>
      <c r="E79" s="92"/>
      <c r="F79" s="95">
        <f t="shared" si="5"/>
        <v>0</v>
      </c>
      <c r="G79" s="22"/>
      <c r="H79" s="22"/>
      <c r="I79" s="75"/>
    </row>
    <row r="80" spans="1:9" x14ac:dyDescent="0.25">
      <c r="A80" s="26" t="str">
        <f t="shared" si="4"/>
        <v/>
      </c>
      <c r="B80" s="30" t="str">
        <f t="shared" si="3"/>
        <v/>
      </c>
      <c r="C80" s="90"/>
      <c r="D80" s="92"/>
      <c r="E80" s="92"/>
      <c r="F80" s="95">
        <f t="shared" si="5"/>
        <v>0</v>
      </c>
      <c r="G80" s="22"/>
      <c r="H80" s="22"/>
      <c r="I80" s="75"/>
    </row>
    <row r="81" spans="1:9" x14ac:dyDescent="0.25">
      <c r="A81" s="26" t="str">
        <f t="shared" si="4"/>
        <v/>
      </c>
      <c r="B81" s="30" t="str">
        <f t="shared" si="3"/>
        <v/>
      </c>
      <c r="C81" s="90"/>
      <c r="D81" s="92"/>
      <c r="E81" s="92"/>
      <c r="F81" s="95">
        <f t="shared" si="5"/>
        <v>0</v>
      </c>
      <c r="G81" s="22"/>
      <c r="H81" s="22"/>
      <c r="I81" s="75"/>
    </row>
    <row r="82" spans="1:9" x14ac:dyDescent="0.25">
      <c r="A82" s="26" t="str">
        <f t="shared" si="4"/>
        <v/>
      </c>
      <c r="B82" s="30" t="str">
        <f t="shared" si="3"/>
        <v/>
      </c>
      <c r="C82" s="90"/>
      <c r="D82" s="92"/>
      <c r="E82" s="92"/>
      <c r="F82" s="95">
        <f t="shared" si="5"/>
        <v>0</v>
      </c>
      <c r="G82" s="22"/>
      <c r="H82" s="22"/>
      <c r="I82" s="75"/>
    </row>
    <row r="83" spans="1:9" x14ac:dyDescent="0.25">
      <c r="A83" s="26" t="str">
        <f t="shared" si="4"/>
        <v/>
      </c>
      <c r="B83" s="30" t="str">
        <f t="shared" si="3"/>
        <v/>
      </c>
      <c r="C83" s="90"/>
      <c r="D83" s="92"/>
      <c r="E83" s="92"/>
      <c r="F83" s="95">
        <f t="shared" si="5"/>
        <v>0</v>
      </c>
      <c r="G83" s="22"/>
      <c r="H83" s="22"/>
      <c r="I83" s="75"/>
    </row>
    <row r="84" spans="1:9" x14ac:dyDescent="0.25">
      <c r="A84" s="26" t="str">
        <f t="shared" si="4"/>
        <v/>
      </c>
      <c r="B84" s="30" t="str">
        <f t="shared" si="3"/>
        <v/>
      </c>
      <c r="C84" s="90"/>
      <c r="D84" s="94">
        <f>SUM(C73:C84)</f>
        <v>0</v>
      </c>
      <c r="E84" s="94">
        <f>+D84/12</f>
        <v>0</v>
      </c>
      <c r="F84" s="95">
        <f t="shared" si="5"/>
        <v>0</v>
      </c>
      <c r="G84" s="22"/>
      <c r="H84" s="22"/>
      <c r="I84" s="75"/>
    </row>
    <row r="85" spans="1:9" x14ac:dyDescent="0.25">
      <c r="A85" s="26" t="str">
        <f t="shared" si="4"/>
        <v/>
      </c>
      <c r="B85" s="30" t="str">
        <f t="shared" si="3"/>
        <v/>
      </c>
      <c r="C85" s="90"/>
      <c r="D85" s="92"/>
      <c r="E85" s="92"/>
      <c r="F85" s="95">
        <f t="shared" si="5"/>
        <v>0</v>
      </c>
      <c r="G85" s="22"/>
      <c r="H85" s="22"/>
      <c r="I85" s="75"/>
    </row>
    <row r="86" spans="1:9" x14ac:dyDescent="0.25">
      <c r="A86" s="26" t="str">
        <f t="shared" si="4"/>
        <v/>
      </c>
      <c r="B86" s="30" t="str">
        <f t="shared" si="3"/>
        <v/>
      </c>
      <c r="C86" s="90"/>
      <c r="D86" s="92"/>
      <c r="E86" s="92"/>
      <c r="F86" s="95">
        <f t="shared" si="5"/>
        <v>0</v>
      </c>
      <c r="G86" s="22"/>
      <c r="H86" s="22"/>
      <c r="I86" s="75"/>
    </row>
    <row r="87" spans="1:9" x14ac:dyDescent="0.25">
      <c r="A87" s="26" t="str">
        <f t="shared" si="4"/>
        <v/>
      </c>
      <c r="B87" s="30" t="str">
        <f t="shared" si="3"/>
        <v/>
      </c>
      <c r="C87" s="90"/>
      <c r="D87" s="92"/>
      <c r="E87" s="92"/>
      <c r="F87" s="95">
        <f t="shared" si="5"/>
        <v>0</v>
      </c>
      <c r="G87" s="22"/>
      <c r="H87" s="22"/>
      <c r="I87" s="75"/>
    </row>
    <row r="88" spans="1:9" x14ac:dyDescent="0.25">
      <c r="A88" s="26" t="str">
        <f t="shared" si="4"/>
        <v/>
      </c>
      <c r="B88" s="30" t="str">
        <f t="shared" si="3"/>
        <v/>
      </c>
      <c r="C88" s="90"/>
      <c r="D88" s="92"/>
      <c r="E88" s="92"/>
      <c r="F88" s="95">
        <f t="shared" si="5"/>
        <v>0</v>
      </c>
      <c r="G88" s="22"/>
      <c r="H88" s="22"/>
      <c r="I88" s="75"/>
    </row>
    <row r="89" spans="1:9" x14ac:dyDescent="0.25">
      <c r="A89" s="26" t="str">
        <f t="shared" si="4"/>
        <v/>
      </c>
      <c r="B89" s="30" t="str">
        <f t="shared" si="3"/>
        <v/>
      </c>
      <c r="C89" s="90"/>
      <c r="D89" s="92"/>
      <c r="E89" s="92"/>
      <c r="F89" s="95">
        <f t="shared" si="5"/>
        <v>0</v>
      </c>
      <c r="G89" s="22"/>
      <c r="H89" s="22"/>
      <c r="I89" s="75"/>
    </row>
    <row r="90" spans="1:9" x14ac:dyDescent="0.25">
      <c r="A90" s="26" t="str">
        <f t="shared" si="4"/>
        <v/>
      </c>
      <c r="B90" s="30" t="str">
        <f t="shared" si="3"/>
        <v/>
      </c>
      <c r="C90" s="90"/>
      <c r="D90" s="92"/>
      <c r="E90" s="92"/>
      <c r="F90" s="95">
        <f t="shared" si="5"/>
        <v>0</v>
      </c>
      <c r="G90" s="22"/>
      <c r="H90" s="22"/>
      <c r="I90" s="75"/>
    </row>
    <row r="91" spans="1:9" x14ac:dyDescent="0.25">
      <c r="A91" s="26" t="str">
        <f t="shared" si="4"/>
        <v/>
      </c>
      <c r="B91" s="30" t="str">
        <f t="shared" si="3"/>
        <v/>
      </c>
      <c r="C91" s="90"/>
      <c r="D91" s="92"/>
      <c r="E91" s="92"/>
      <c r="F91" s="95">
        <f t="shared" si="5"/>
        <v>0</v>
      </c>
      <c r="G91" s="22"/>
      <c r="H91" s="22"/>
      <c r="I91" s="75"/>
    </row>
    <row r="92" spans="1:9" x14ac:dyDescent="0.25">
      <c r="A92" s="26" t="str">
        <f t="shared" si="4"/>
        <v/>
      </c>
      <c r="B92" s="30" t="str">
        <f t="shared" si="3"/>
        <v/>
      </c>
      <c r="C92" s="90"/>
      <c r="D92" s="92"/>
      <c r="E92" s="92"/>
      <c r="F92" s="95">
        <f t="shared" si="5"/>
        <v>0</v>
      </c>
      <c r="G92" s="22"/>
      <c r="H92" s="22"/>
      <c r="I92" s="75"/>
    </row>
    <row r="93" spans="1:9" x14ac:dyDescent="0.25">
      <c r="A93" s="26" t="str">
        <f t="shared" si="4"/>
        <v/>
      </c>
      <c r="B93" s="30" t="str">
        <f t="shared" si="3"/>
        <v/>
      </c>
      <c r="C93" s="90"/>
      <c r="D93" s="92"/>
      <c r="E93" s="92"/>
      <c r="F93" s="95">
        <f t="shared" si="5"/>
        <v>0</v>
      </c>
      <c r="G93" s="22"/>
      <c r="H93" s="22"/>
      <c r="I93" s="75"/>
    </row>
    <row r="94" spans="1:9" x14ac:dyDescent="0.25">
      <c r="A94" s="26" t="str">
        <f t="shared" si="4"/>
        <v/>
      </c>
      <c r="B94" s="30" t="str">
        <f t="shared" si="3"/>
        <v/>
      </c>
      <c r="C94" s="90"/>
      <c r="D94" s="92"/>
      <c r="E94" s="92"/>
      <c r="F94" s="95">
        <f t="shared" si="5"/>
        <v>0</v>
      </c>
      <c r="G94" s="22"/>
      <c r="H94" s="22"/>
      <c r="I94" s="75"/>
    </row>
    <row r="95" spans="1:9" x14ac:dyDescent="0.25">
      <c r="A95" s="26" t="str">
        <f t="shared" si="4"/>
        <v/>
      </c>
      <c r="B95" s="30" t="str">
        <f t="shared" si="3"/>
        <v/>
      </c>
      <c r="C95" s="90"/>
      <c r="D95" s="92"/>
      <c r="E95" s="92"/>
      <c r="F95" s="95">
        <f t="shared" si="5"/>
        <v>0</v>
      </c>
      <c r="G95" s="22"/>
      <c r="H95" s="22"/>
      <c r="I95" s="75"/>
    </row>
    <row r="96" spans="1:9" x14ac:dyDescent="0.25">
      <c r="A96" s="26" t="str">
        <f t="shared" si="4"/>
        <v/>
      </c>
      <c r="B96" s="30" t="str">
        <f t="shared" si="3"/>
        <v/>
      </c>
      <c r="C96" s="90"/>
      <c r="D96" s="94">
        <f>SUM(C85:C96)</f>
        <v>0</v>
      </c>
      <c r="E96" s="94">
        <f>+D96/12</f>
        <v>0</v>
      </c>
      <c r="F96" s="95">
        <f t="shared" si="5"/>
        <v>0</v>
      </c>
      <c r="G96" s="22"/>
      <c r="H96" s="22"/>
      <c r="I96" s="75"/>
    </row>
    <row r="97" spans="1:9" x14ac:dyDescent="0.25">
      <c r="A97" s="26" t="str">
        <f t="shared" si="4"/>
        <v/>
      </c>
      <c r="B97" s="30" t="str">
        <f t="shared" si="3"/>
        <v/>
      </c>
      <c r="C97" s="90"/>
      <c r="D97" s="92"/>
      <c r="E97" s="92"/>
      <c r="F97" s="95">
        <f t="shared" si="5"/>
        <v>0</v>
      </c>
      <c r="G97" s="22"/>
      <c r="H97" s="22"/>
      <c r="I97" s="75"/>
    </row>
    <row r="98" spans="1:9" x14ac:dyDescent="0.25">
      <c r="A98" s="26" t="str">
        <f t="shared" si="4"/>
        <v/>
      </c>
      <c r="B98" s="30" t="str">
        <f t="shared" si="3"/>
        <v/>
      </c>
      <c r="C98" s="90"/>
      <c r="D98" s="92"/>
      <c r="E98" s="92"/>
      <c r="F98" s="95">
        <f t="shared" si="5"/>
        <v>0</v>
      </c>
      <c r="G98" s="22"/>
      <c r="H98" s="22"/>
      <c r="I98" s="75"/>
    </row>
    <row r="99" spans="1:9" x14ac:dyDescent="0.25">
      <c r="A99" s="26" t="str">
        <f t="shared" si="4"/>
        <v/>
      </c>
      <c r="B99" s="30" t="str">
        <f t="shared" si="3"/>
        <v/>
      </c>
      <c r="C99" s="90"/>
      <c r="D99" s="92"/>
      <c r="E99" s="92"/>
      <c r="F99" s="95">
        <f t="shared" si="5"/>
        <v>0</v>
      </c>
      <c r="G99" s="22"/>
      <c r="H99" s="22"/>
      <c r="I99" s="75"/>
    </row>
    <row r="100" spans="1:9" x14ac:dyDescent="0.25">
      <c r="A100" s="26" t="str">
        <f t="shared" si="4"/>
        <v/>
      </c>
      <c r="B100" s="30" t="str">
        <f t="shared" si="3"/>
        <v/>
      </c>
      <c r="C100" s="90"/>
      <c r="D100" s="92"/>
      <c r="E100" s="92"/>
      <c r="F100" s="95">
        <f t="shared" si="5"/>
        <v>0</v>
      </c>
      <c r="G100" s="22"/>
      <c r="H100" s="22"/>
      <c r="I100" s="75"/>
    </row>
    <row r="101" spans="1:9" x14ac:dyDescent="0.25">
      <c r="A101" s="26" t="str">
        <f t="shared" si="4"/>
        <v/>
      </c>
      <c r="B101" s="30" t="str">
        <f t="shared" si="3"/>
        <v/>
      </c>
      <c r="C101" s="90"/>
      <c r="D101" s="92"/>
      <c r="E101" s="92"/>
      <c r="F101" s="95">
        <f t="shared" si="5"/>
        <v>0</v>
      </c>
      <c r="G101" s="22"/>
      <c r="H101" s="22"/>
      <c r="I101" s="75"/>
    </row>
    <row r="102" spans="1:9" x14ac:dyDescent="0.25">
      <c r="A102" s="26" t="str">
        <f t="shared" si="4"/>
        <v/>
      </c>
      <c r="B102" s="30" t="str">
        <f t="shared" si="3"/>
        <v/>
      </c>
      <c r="C102" s="90"/>
      <c r="D102" s="92"/>
      <c r="E102" s="92"/>
      <c r="F102" s="95">
        <f t="shared" si="5"/>
        <v>0</v>
      </c>
      <c r="G102" s="22"/>
      <c r="H102" s="22"/>
      <c r="I102" s="75"/>
    </row>
    <row r="103" spans="1:9" x14ac:dyDescent="0.25">
      <c r="A103" s="26" t="str">
        <f t="shared" si="4"/>
        <v/>
      </c>
      <c r="B103" s="30" t="str">
        <f t="shared" si="3"/>
        <v/>
      </c>
      <c r="C103" s="90"/>
      <c r="D103" s="92"/>
      <c r="E103" s="92"/>
      <c r="F103" s="95">
        <f t="shared" si="5"/>
        <v>0</v>
      </c>
      <c r="G103" s="22"/>
      <c r="H103" s="22"/>
      <c r="I103" s="75"/>
    </row>
    <row r="104" spans="1:9" x14ac:dyDescent="0.25">
      <c r="A104" s="26" t="str">
        <f t="shared" si="4"/>
        <v/>
      </c>
      <c r="B104" s="30" t="str">
        <f t="shared" si="3"/>
        <v/>
      </c>
      <c r="C104" s="90"/>
      <c r="D104" s="92"/>
      <c r="E104" s="92"/>
      <c r="F104" s="95">
        <f t="shared" si="5"/>
        <v>0</v>
      </c>
      <c r="G104" s="22"/>
      <c r="H104" s="22"/>
      <c r="I104" s="75"/>
    </row>
    <row r="105" spans="1:9" x14ac:dyDescent="0.25">
      <c r="A105" s="26" t="str">
        <f t="shared" si="4"/>
        <v/>
      </c>
      <c r="B105" s="30" t="str">
        <f t="shared" si="3"/>
        <v/>
      </c>
      <c r="C105" s="90"/>
      <c r="D105" s="92"/>
      <c r="E105" s="92"/>
      <c r="F105" s="95">
        <f t="shared" si="5"/>
        <v>0</v>
      </c>
      <c r="G105" s="22"/>
      <c r="H105" s="22"/>
      <c r="I105" s="75"/>
    </row>
    <row r="106" spans="1:9" x14ac:dyDescent="0.25">
      <c r="A106" s="26" t="str">
        <f t="shared" si="4"/>
        <v/>
      </c>
      <c r="B106" s="30" t="str">
        <f t="shared" si="3"/>
        <v/>
      </c>
      <c r="C106" s="90"/>
      <c r="D106" s="92"/>
      <c r="E106" s="92"/>
      <c r="F106" s="95">
        <f t="shared" si="5"/>
        <v>0</v>
      </c>
      <c r="G106" s="22"/>
      <c r="H106" s="22"/>
      <c r="I106" s="75"/>
    </row>
    <row r="107" spans="1:9" x14ac:dyDescent="0.25">
      <c r="A107" s="26" t="str">
        <f t="shared" si="4"/>
        <v/>
      </c>
      <c r="B107" s="30" t="str">
        <f t="shared" si="3"/>
        <v/>
      </c>
      <c r="C107" s="90"/>
      <c r="D107" s="92"/>
      <c r="E107" s="92"/>
      <c r="F107" s="95">
        <f t="shared" si="5"/>
        <v>0</v>
      </c>
      <c r="G107" s="22"/>
      <c r="H107" s="22"/>
      <c r="I107" s="75"/>
    </row>
    <row r="108" spans="1:9" x14ac:dyDescent="0.25">
      <c r="A108" s="26" t="str">
        <f t="shared" si="4"/>
        <v/>
      </c>
      <c r="B108" s="30" t="str">
        <f t="shared" si="3"/>
        <v/>
      </c>
      <c r="C108" s="90"/>
      <c r="D108" s="94">
        <f>SUM(C97:C108)</f>
        <v>0</v>
      </c>
      <c r="E108" s="94">
        <f>+D108/12</f>
        <v>0</v>
      </c>
      <c r="F108" s="95">
        <f t="shared" si="5"/>
        <v>0</v>
      </c>
      <c r="G108" s="22"/>
      <c r="H108" s="22"/>
      <c r="I108" s="75"/>
    </row>
    <row r="109" spans="1:9" x14ac:dyDescent="0.25">
      <c r="A109" s="26" t="str">
        <f t="shared" si="4"/>
        <v/>
      </c>
      <c r="B109" s="30" t="str">
        <f t="shared" si="3"/>
        <v/>
      </c>
      <c r="C109" s="90"/>
      <c r="D109" s="92"/>
      <c r="E109" s="92"/>
      <c r="F109" s="95">
        <f t="shared" si="5"/>
        <v>0</v>
      </c>
      <c r="G109" s="22"/>
      <c r="H109" s="22"/>
      <c r="I109" s="75"/>
    </row>
    <row r="110" spans="1:9" x14ac:dyDescent="0.25">
      <c r="A110" s="26" t="str">
        <f t="shared" si="4"/>
        <v/>
      </c>
      <c r="B110" s="30" t="str">
        <f t="shared" si="3"/>
        <v/>
      </c>
      <c r="C110" s="90"/>
      <c r="D110" s="92"/>
      <c r="E110" s="92"/>
      <c r="F110" s="95">
        <f t="shared" si="5"/>
        <v>0</v>
      </c>
      <c r="G110" s="22"/>
      <c r="H110" s="22"/>
      <c r="I110" s="75"/>
    </row>
    <row r="111" spans="1:9" x14ac:dyDescent="0.25">
      <c r="A111" s="26" t="str">
        <f t="shared" si="4"/>
        <v/>
      </c>
      <c r="B111" s="30" t="str">
        <f t="shared" si="3"/>
        <v/>
      </c>
      <c r="C111" s="90"/>
      <c r="D111" s="92"/>
      <c r="E111" s="92"/>
      <c r="F111" s="95">
        <f t="shared" si="5"/>
        <v>0</v>
      </c>
      <c r="G111" s="22"/>
      <c r="H111" s="22"/>
      <c r="I111" s="75"/>
    </row>
    <row r="112" spans="1:9" x14ac:dyDescent="0.25">
      <c r="A112" s="26" t="str">
        <f t="shared" si="4"/>
        <v/>
      </c>
      <c r="B112" s="30" t="str">
        <f t="shared" si="3"/>
        <v/>
      </c>
      <c r="C112" s="90"/>
      <c r="D112" s="92"/>
      <c r="E112" s="92"/>
      <c r="F112" s="95">
        <f t="shared" si="5"/>
        <v>0</v>
      </c>
      <c r="G112" s="22"/>
      <c r="H112" s="22"/>
      <c r="I112" s="75"/>
    </row>
    <row r="113" spans="1:9" x14ac:dyDescent="0.25">
      <c r="A113" s="26" t="str">
        <f t="shared" si="4"/>
        <v/>
      </c>
      <c r="B113" s="30" t="str">
        <f t="shared" si="3"/>
        <v/>
      </c>
      <c r="C113" s="90"/>
      <c r="D113" s="92"/>
      <c r="E113" s="92"/>
      <c r="F113" s="95">
        <f t="shared" si="5"/>
        <v>0</v>
      </c>
      <c r="G113" s="22"/>
      <c r="H113" s="22"/>
      <c r="I113" s="75"/>
    </row>
    <row r="114" spans="1:9" x14ac:dyDescent="0.25">
      <c r="A114" s="26" t="str">
        <f t="shared" si="4"/>
        <v/>
      </c>
      <c r="B114" s="30" t="str">
        <f t="shared" si="3"/>
        <v/>
      </c>
      <c r="C114" s="90"/>
      <c r="D114" s="92"/>
      <c r="E114" s="92"/>
      <c r="F114" s="95">
        <f t="shared" si="5"/>
        <v>0</v>
      </c>
      <c r="G114" s="22"/>
      <c r="H114" s="22"/>
      <c r="I114" s="75"/>
    </row>
    <row r="115" spans="1:9" x14ac:dyDescent="0.25">
      <c r="A115" s="26" t="str">
        <f t="shared" si="4"/>
        <v/>
      </c>
      <c r="B115" s="30" t="str">
        <f t="shared" si="3"/>
        <v/>
      </c>
      <c r="C115" s="90"/>
      <c r="D115" s="92"/>
      <c r="E115" s="92"/>
      <c r="F115" s="95">
        <f t="shared" si="5"/>
        <v>0</v>
      </c>
      <c r="G115" s="22"/>
      <c r="H115" s="22"/>
      <c r="I115" s="75"/>
    </row>
    <row r="116" spans="1:9" x14ac:dyDescent="0.25">
      <c r="A116" s="26" t="str">
        <f t="shared" si="4"/>
        <v/>
      </c>
      <c r="B116" s="30" t="str">
        <f t="shared" si="3"/>
        <v/>
      </c>
      <c r="C116" s="90"/>
      <c r="D116" s="92"/>
      <c r="E116" s="92"/>
      <c r="F116" s="95">
        <f t="shared" si="5"/>
        <v>0</v>
      </c>
      <c r="G116" s="22"/>
      <c r="H116" s="22"/>
      <c r="I116" s="75"/>
    </row>
    <row r="117" spans="1:9" x14ac:dyDescent="0.25">
      <c r="A117" s="26" t="str">
        <f t="shared" si="4"/>
        <v/>
      </c>
      <c r="B117" s="30" t="str">
        <f t="shared" si="3"/>
        <v/>
      </c>
      <c r="C117" s="90"/>
      <c r="D117" s="92"/>
      <c r="E117" s="92"/>
      <c r="F117" s="95">
        <f t="shared" si="5"/>
        <v>0</v>
      </c>
      <c r="G117" s="22"/>
      <c r="H117" s="22"/>
      <c r="I117" s="75"/>
    </row>
    <row r="118" spans="1:9" x14ac:dyDescent="0.25">
      <c r="A118" s="26" t="str">
        <f t="shared" si="4"/>
        <v/>
      </c>
      <c r="B118" s="30" t="str">
        <f t="shared" si="3"/>
        <v/>
      </c>
      <c r="C118" s="90"/>
      <c r="D118" s="92"/>
      <c r="E118" s="92"/>
      <c r="F118" s="95">
        <f t="shared" si="5"/>
        <v>0</v>
      </c>
      <c r="G118" s="22"/>
      <c r="H118" s="22"/>
      <c r="I118" s="75"/>
    </row>
    <row r="119" spans="1:9" x14ac:dyDescent="0.25">
      <c r="A119" s="26" t="str">
        <f t="shared" si="4"/>
        <v/>
      </c>
      <c r="B119" s="30" t="str">
        <f t="shared" si="3"/>
        <v/>
      </c>
      <c r="C119" s="90"/>
      <c r="D119" s="92"/>
      <c r="E119" s="92"/>
      <c r="F119" s="95">
        <f t="shared" si="5"/>
        <v>0</v>
      </c>
      <c r="G119" s="22"/>
      <c r="H119" s="22"/>
      <c r="I119" s="75"/>
    </row>
    <row r="120" spans="1:9" x14ac:dyDescent="0.25">
      <c r="A120" s="26" t="str">
        <f t="shared" si="4"/>
        <v/>
      </c>
      <c r="B120" s="30" t="str">
        <f t="shared" si="3"/>
        <v/>
      </c>
      <c r="C120" s="90"/>
      <c r="D120" s="94">
        <f>SUM(C109:C120)</f>
        <v>0</v>
      </c>
      <c r="E120" s="94">
        <f>+D120/12</f>
        <v>0</v>
      </c>
      <c r="F120" s="95">
        <f t="shared" si="5"/>
        <v>0</v>
      </c>
      <c r="G120" s="22"/>
      <c r="H120" s="22"/>
      <c r="I120" s="75"/>
    </row>
    <row r="121" spans="1:9" x14ac:dyDescent="0.25">
      <c r="A121" s="26" t="str">
        <f t="shared" si="4"/>
        <v/>
      </c>
      <c r="B121" s="30" t="str">
        <f t="shared" si="3"/>
        <v/>
      </c>
      <c r="C121" s="90"/>
      <c r="D121" s="94"/>
      <c r="E121" s="94"/>
      <c r="F121" s="95">
        <f t="shared" si="5"/>
        <v>0</v>
      </c>
      <c r="G121" s="22"/>
      <c r="H121" s="22"/>
      <c r="I121" s="75"/>
    </row>
    <row r="122" spans="1:9" x14ac:dyDescent="0.25">
      <c r="A122" s="26" t="str">
        <f t="shared" si="4"/>
        <v/>
      </c>
      <c r="B122" s="30" t="str">
        <f t="shared" si="3"/>
        <v/>
      </c>
      <c r="C122" s="90"/>
      <c r="D122" s="92"/>
      <c r="E122" s="92"/>
      <c r="F122" s="95">
        <f t="shared" si="5"/>
        <v>0</v>
      </c>
      <c r="G122" s="22"/>
      <c r="H122" s="22"/>
      <c r="I122" s="75"/>
    </row>
    <row r="123" spans="1:9" x14ac:dyDescent="0.25">
      <c r="A123" s="26" t="str">
        <f t="shared" si="4"/>
        <v/>
      </c>
      <c r="B123" s="30" t="str">
        <f t="shared" si="3"/>
        <v/>
      </c>
      <c r="C123" s="90"/>
      <c r="D123" s="92"/>
      <c r="E123" s="92"/>
      <c r="F123" s="95">
        <f t="shared" si="5"/>
        <v>0</v>
      </c>
      <c r="G123" s="22"/>
      <c r="H123" s="22"/>
      <c r="I123" s="75"/>
    </row>
    <row r="124" spans="1:9" x14ac:dyDescent="0.25">
      <c r="A124" s="26" t="str">
        <f t="shared" si="4"/>
        <v/>
      </c>
      <c r="B124" s="30" t="str">
        <f t="shared" si="3"/>
        <v/>
      </c>
      <c r="C124" s="90"/>
      <c r="D124" s="92"/>
      <c r="E124" s="92"/>
      <c r="F124" s="95">
        <f t="shared" si="5"/>
        <v>0</v>
      </c>
      <c r="G124" s="22"/>
      <c r="H124" s="22"/>
      <c r="I124" s="75"/>
    </row>
    <row r="125" spans="1:9" x14ac:dyDescent="0.25">
      <c r="A125" s="26" t="str">
        <f t="shared" si="4"/>
        <v/>
      </c>
      <c r="B125" s="30" t="str">
        <f t="shared" si="3"/>
        <v/>
      </c>
      <c r="C125" s="90"/>
      <c r="D125" s="92"/>
      <c r="E125" s="92"/>
      <c r="F125" s="95">
        <f t="shared" si="5"/>
        <v>0</v>
      </c>
      <c r="G125" s="22"/>
      <c r="H125" s="22"/>
      <c r="I125" s="75"/>
    </row>
    <row r="126" spans="1:9" x14ac:dyDescent="0.25">
      <c r="A126" s="26" t="str">
        <f t="shared" si="4"/>
        <v/>
      </c>
      <c r="B126" s="30" t="str">
        <f t="shared" si="3"/>
        <v/>
      </c>
      <c r="C126" s="90"/>
      <c r="D126" s="92"/>
      <c r="E126" s="92"/>
      <c r="F126" s="95">
        <f t="shared" si="5"/>
        <v>0</v>
      </c>
      <c r="G126" s="22"/>
      <c r="H126" s="22"/>
      <c r="I126" s="75"/>
    </row>
    <row r="127" spans="1:9" x14ac:dyDescent="0.25">
      <c r="A127" s="26" t="str">
        <f t="shared" si="4"/>
        <v/>
      </c>
      <c r="B127" s="30" t="str">
        <f t="shared" si="3"/>
        <v/>
      </c>
      <c r="C127" s="90"/>
      <c r="D127" s="92"/>
      <c r="E127" s="92"/>
      <c r="F127" s="95">
        <f t="shared" si="5"/>
        <v>0</v>
      </c>
      <c r="G127" s="22"/>
      <c r="H127" s="22"/>
      <c r="I127" s="75"/>
    </row>
    <row r="128" spans="1:9" x14ac:dyDescent="0.25">
      <c r="A128" s="26" t="str">
        <f t="shared" si="4"/>
        <v/>
      </c>
      <c r="B128" s="30" t="str">
        <f t="shared" si="3"/>
        <v/>
      </c>
      <c r="C128" s="90"/>
      <c r="D128" s="92"/>
      <c r="E128" s="92"/>
      <c r="F128" s="95">
        <f t="shared" si="5"/>
        <v>0</v>
      </c>
      <c r="G128" s="22"/>
      <c r="H128" s="22"/>
      <c r="I128" s="75"/>
    </row>
    <row r="129" spans="1:9" x14ac:dyDescent="0.25">
      <c r="A129" s="26" t="str">
        <f t="shared" si="4"/>
        <v/>
      </c>
      <c r="B129" s="30" t="str">
        <f t="shared" si="3"/>
        <v/>
      </c>
      <c r="C129" s="90"/>
      <c r="D129" s="92"/>
      <c r="E129" s="92"/>
      <c r="F129" s="95">
        <f t="shared" si="5"/>
        <v>0</v>
      </c>
      <c r="G129" s="22"/>
      <c r="H129" s="22"/>
      <c r="I129" s="75"/>
    </row>
    <row r="130" spans="1:9" x14ac:dyDescent="0.25">
      <c r="A130" s="26" t="str">
        <f t="shared" si="4"/>
        <v/>
      </c>
      <c r="B130" s="30" t="str">
        <f t="shared" si="3"/>
        <v/>
      </c>
      <c r="C130" s="90"/>
      <c r="D130" s="92"/>
      <c r="E130" s="92"/>
      <c r="F130" s="95">
        <f t="shared" si="5"/>
        <v>0</v>
      </c>
      <c r="G130" s="22"/>
      <c r="H130" s="22"/>
      <c r="I130" s="75"/>
    </row>
    <row r="131" spans="1:9" x14ac:dyDescent="0.25">
      <c r="A131" s="26" t="str">
        <f t="shared" si="4"/>
        <v/>
      </c>
      <c r="B131" s="30" t="str">
        <f t="shared" si="3"/>
        <v/>
      </c>
      <c r="C131" s="90"/>
      <c r="D131" s="92"/>
      <c r="E131" s="92"/>
      <c r="F131" s="95">
        <f t="shared" si="5"/>
        <v>0</v>
      </c>
      <c r="G131" s="22"/>
      <c r="H131" s="22"/>
      <c r="I131" s="75"/>
    </row>
    <row r="132" spans="1:9" x14ac:dyDescent="0.25">
      <c r="A132" s="26" t="str">
        <f t="shared" si="4"/>
        <v/>
      </c>
      <c r="B132" s="30" t="str">
        <f t="shared" si="3"/>
        <v/>
      </c>
      <c r="C132" s="90"/>
      <c r="D132" s="94">
        <f>SUM(C121:C132)</f>
        <v>0</v>
      </c>
      <c r="E132" s="94">
        <f>+D132/12</f>
        <v>0</v>
      </c>
      <c r="F132" s="95">
        <f t="shared" si="5"/>
        <v>0</v>
      </c>
      <c r="G132" s="22"/>
      <c r="H132" s="22"/>
      <c r="I132" s="75"/>
    </row>
    <row r="133" spans="1:9" x14ac:dyDescent="0.25">
      <c r="A133" s="26" t="str">
        <f t="shared" si="4"/>
        <v/>
      </c>
      <c r="B133" s="30" t="str">
        <f t="shared" si="3"/>
        <v/>
      </c>
      <c r="C133" s="90"/>
      <c r="D133" s="92"/>
      <c r="E133" s="92"/>
      <c r="F133" s="95">
        <f t="shared" si="5"/>
        <v>0</v>
      </c>
      <c r="G133" s="22"/>
      <c r="H133" s="22"/>
      <c r="I133" s="75"/>
    </row>
    <row r="134" spans="1:9" x14ac:dyDescent="0.25">
      <c r="A134" s="26" t="str">
        <f t="shared" si="4"/>
        <v/>
      </c>
      <c r="B134" s="30" t="str">
        <f t="shared" si="3"/>
        <v/>
      </c>
      <c r="C134" s="90"/>
      <c r="D134" s="92"/>
      <c r="E134" s="92"/>
      <c r="F134" s="95">
        <f t="shared" si="5"/>
        <v>0</v>
      </c>
      <c r="G134" s="22"/>
      <c r="H134" s="22"/>
      <c r="I134" s="75"/>
    </row>
    <row r="135" spans="1:9" x14ac:dyDescent="0.25">
      <c r="A135" s="26" t="str">
        <f t="shared" si="4"/>
        <v/>
      </c>
      <c r="B135" s="30" t="str">
        <f t="shared" si="3"/>
        <v/>
      </c>
      <c r="C135" s="90"/>
      <c r="D135" s="92"/>
      <c r="E135" s="92"/>
      <c r="F135" s="95">
        <f t="shared" si="5"/>
        <v>0</v>
      </c>
      <c r="G135" s="22"/>
      <c r="H135" s="22"/>
      <c r="I135" s="75"/>
    </row>
    <row r="136" spans="1:9" x14ac:dyDescent="0.25">
      <c r="A136" s="26" t="str">
        <f t="shared" si="4"/>
        <v/>
      </c>
      <c r="B136" s="30" t="str">
        <f t="shared" si="3"/>
        <v/>
      </c>
      <c r="C136" s="90"/>
      <c r="D136" s="92"/>
      <c r="E136" s="92"/>
      <c r="F136" s="95">
        <f t="shared" si="5"/>
        <v>0</v>
      </c>
      <c r="G136" s="22"/>
      <c r="H136" s="22"/>
      <c r="I136" s="75"/>
    </row>
    <row r="137" spans="1:9" x14ac:dyDescent="0.25">
      <c r="A137" s="26" t="str">
        <f t="shared" si="4"/>
        <v/>
      </c>
      <c r="B137" s="30" t="str">
        <f t="shared" si="3"/>
        <v/>
      </c>
      <c r="C137" s="90"/>
      <c r="D137" s="92"/>
      <c r="E137" s="92"/>
      <c r="F137" s="95">
        <f t="shared" si="5"/>
        <v>0</v>
      </c>
      <c r="G137" s="22"/>
      <c r="H137" s="22"/>
      <c r="I137" s="75"/>
    </row>
    <row r="138" spans="1:9" x14ac:dyDescent="0.25">
      <c r="A138" s="26" t="str">
        <f t="shared" si="4"/>
        <v/>
      </c>
      <c r="B138" s="30" t="str">
        <f t="shared" si="3"/>
        <v/>
      </c>
      <c r="C138" s="90"/>
      <c r="D138" s="92"/>
      <c r="E138" s="92"/>
      <c r="F138" s="95">
        <f t="shared" si="5"/>
        <v>0</v>
      </c>
      <c r="G138" s="22"/>
      <c r="H138" s="22"/>
      <c r="I138" s="75"/>
    </row>
    <row r="139" spans="1:9" x14ac:dyDescent="0.25">
      <c r="A139" s="26" t="str">
        <f t="shared" si="4"/>
        <v/>
      </c>
      <c r="B139" s="30" t="str">
        <f t="shared" si="3"/>
        <v/>
      </c>
      <c r="C139" s="90"/>
      <c r="D139" s="92"/>
      <c r="E139" s="92"/>
      <c r="F139" s="95">
        <f t="shared" si="5"/>
        <v>0</v>
      </c>
      <c r="G139" s="22"/>
      <c r="H139" s="22"/>
      <c r="I139" s="75"/>
    </row>
    <row r="140" spans="1:9" x14ac:dyDescent="0.25">
      <c r="A140" s="26" t="str">
        <f t="shared" si="4"/>
        <v/>
      </c>
      <c r="B140" s="30" t="str">
        <f t="shared" si="3"/>
        <v/>
      </c>
      <c r="C140" s="90"/>
      <c r="D140" s="92"/>
      <c r="E140" s="92"/>
      <c r="F140" s="95">
        <f t="shared" si="5"/>
        <v>0</v>
      </c>
      <c r="G140" s="22"/>
      <c r="H140" s="22"/>
      <c r="I140" s="75"/>
    </row>
    <row r="141" spans="1:9" x14ac:dyDescent="0.25">
      <c r="A141" s="26" t="str">
        <f t="shared" si="4"/>
        <v/>
      </c>
      <c r="B141" s="30" t="str">
        <f t="shared" ref="B141:B204" si="6">IF(A141="","",IF(EOMONTH(A141,0)&gt;$C$10,$C$10,EOMONTH(A141,0)))</f>
        <v/>
      </c>
      <c r="C141" s="90"/>
      <c r="D141" s="92"/>
      <c r="E141" s="92"/>
      <c r="F141" s="95">
        <f t="shared" si="5"/>
        <v>0</v>
      </c>
      <c r="G141" s="22"/>
      <c r="H141" s="22"/>
      <c r="I141" s="75"/>
    </row>
    <row r="142" spans="1:9" x14ac:dyDescent="0.25">
      <c r="A142" s="26" t="str">
        <f t="shared" ref="A142:A205" si="7">IF(B141&lt;$C$10,+B141+1,"")</f>
        <v/>
      </c>
      <c r="B142" s="30" t="str">
        <f t="shared" si="6"/>
        <v/>
      </c>
      <c r="C142" s="90"/>
      <c r="D142" s="92"/>
      <c r="E142" s="92"/>
      <c r="F142" s="95">
        <f t="shared" ref="F142:F205" si="8">+C142+D142+E142</f>
        <v>0</v>
      </c>
      <c r="G142" s="22"/>
      <c r="H142" s="22"/>
      <c r="I142" s="75"/>
    </row>
    <row r="143" spans="1:9" x14ac:dyDescent="0.25">
      <c r="A143" s="26" t="str">
        <f t="shared" si="7"/>
        <v/>
      </c>
      <c r="B143" s="30" t="str">
        <f t="shared" si="6"/>
        <v/>
      </c>
      <c r="C143" s="90"/>
      <c r="D143" s="92"/>
      <c r="E143" s="92"/>
      <c r="F143" s="95">
        <f t="shared" si="8"/>
        <v>0</v>
      </c>
      <c r="G143" s="22"/>
      <c r="H143" s="22"/>
      <c r="I143" s="75"/>
    </row>
    <row r="144" spans="1:9" x14ac:dyDescent="0.25">
      <c r="A144" s="26" t="str">
        <f t="shared" si="7"/>
        <v/>
      </c>
      <c r="B144" s="30" t="str">
        <f t="shared" si="6"/>
        <v/>
      </c>
      <c r="C144" s="90"/>
      <c r="D144" s="92"/>
      <c r="E144" s="92"/>
      <c r="F144" s="95">
        <f t="shared" si="8"/>
        <v>0</v>
      </c>
      <c r="G144" s="22"/>
      <c r="H144" s="22"/>
      <c r="I144" s="75"/>
    </row>
    <row r="145" spans="1:9" x14ac:dyDescent="0.25">
      <c r="A145" s="26" t="str">
        <f t="shared" si="7"/>
        <v/>
      </c>
      <c r="B145" s="30" t="str">
        <f t="shared" si="6"/>
        <v/>
      </c>
      <c r="C145" s="90"/>
      <c r="D145" s="92"/>
      <c r="E145" s="92"/>
      <c r="F145" s="95">
        <f t="shared" si="8"/>
        <v>0</v>
      </c>
      <c r="G145" s="22"/>
      <c r="H145" s="22"/>
      <c r="I145" s="75"/>
    </row>
    <row r="146" spans="1:9" x14ac:dyDescent="0.25">
      <c r="A146" s="26" t="str">
        <f t="shared" si="7"/>
        <v/>
      </c>
      <c r="B146" s="30" t="str">
        <f t="shared" si="6"/>
        <v/>
      </c>
      <c r="C146" s="90"/>
      <c r="D146" s="92"/>
      <c r="E146" s="92"/>
      <c r="F146" s="95">
        <f t="shared" si="8"/>
        <v>0</v>
      </c>
      <c r="G146" s="22"/>
      <c r="H146" s="22"/>
      <c r="I146" s="75"/>
    </row>
    <row r="147" spans="1:9" x14ac:dyDescent="0.25">
      <c r="A147" s="26" t="str">
        <f t="shared" si="7"/>
        <v/>
      </c>
      <c r="B147" s="30" t="str">
        <f t="shared" si="6"/>
        <v/>
      </c>
      <c r="C147" s="90"/>
      <c r="D147" s="92"/>
      <c r="E147" s="92"/>
      <c r="F147" s="95">
        <f t="shared" si="8"/>
        <v>0</v>
      </c>
      <c r="G147" s="22"/>
      <c r="H147" s="22"/>
      <c r="I147" s="75"/>
    </row>
    <row r="148" spans="1:9" x14ac:dyDescent="0.25">
      <c r="A148" s="26" t="str">
        <f t="shared" si="7"/>
        <v/>
      </c>
      <c r="B148" s="30" t="str">
        <f t="shared" si="6"/>
        <v/>
      </c>
      <c r="C148" s="90"/>
      <c r="D148" s="92"/>
      <c r="E148" s="92"/>
      <c r="F148" s="95">
        <f t="shared" si="8"/>
        <v>0</v>
      </c>
      <c r="G148" s="22"/>
      <c r="H148" s="22"/>
      <c r="I148" s="75"/>
    </row>
    <row r="149" spans="1:9" x14ac:dyDescent="0.25">
      <c r="A149" s="26" t="str">
        <f t="shared" si="7"/>
        <v/>
      </c>
      <c r="B149" s="30" t="str">
        <f t="shared" si="6"/>
        <v/>
      </c>
      <c r="C149" s="90"/>
      <c r="D149" s="92"/>
      <c r="E149" s="92"/>
      <c r="F149" s="95">
        <f t="shared" si="8"/>
        <v>0</v>
      </c>
      <c r="G149" s="22"/>
      <c r="H149" s="22"/>
      <c r="I149" s="75"/>
    </row>
    <row r="150" spans="1:9" x14ac:dyDescent="0.25">
      <c r="A150" s="26" t="str">
        <f t="shared" si="7"/>
        <v/>
      </c>
      <c r="B150" s="30" t="str">
        <f t="shared" si="6"/>
        <v/>
      </c>
      <c r="C150" s="90"/>
      <c r="D150" s="92"/>
      <c r="E150" s="92"/>
      <c r="F150" s="95">
        <f t="shared" si="8"/>
        <v>0</v>
      </c>
      <c r="G150" s="22"/>
      <c r="H150" s="22"/>
      <c r="I150" s="75"/>
    </row>
    <row r="151" spans="1:9" x14ac:dyDescent="0.25">
      <c r="A151" s="26" t="str">
        <f t="shared" si="7"/>
        <v/>
      </c>
      <c r="B151" s="30" t="str">
        <f t="shared" si="6"/>
        <v/>
      </c>
      <c r="C151" s="90"/>
      <c r="D151" s="92"/>
      <c r="E151" s="92"/>
      <c r="F151" s="95">
        <f t="shared" si="8"/>
        <v>0</v>
      </c>
      <c r="G151" s="22"/>
      <c r="H151" s="22"/>
      <c r="I151" s="75"/>
    </row>
    <row r="152" spans="1:9" x14ac:dyDescent="0.25">
      <c r="A152" s="26" t="str">
        <f t="shared" si="7"/>
        <v/>
      </c>
      <c r="B152" s="30" t="str">
        <f t="shared" si="6"/>
        <v/>
      </c>
      <c r="C152" s="90"/>
      <c r="D152" s="92"/>
      <c r="E152" s="92"/>
      <c r="F152" s="95">
        <f t="shared" si="8"/>
        <v>0</v>
      </c>
      <c r="G152" s="22"/>
      <c r="H152" s="22"/>
      <c r="I152" s="75"/>
    </row>
    <row r="153" spans="1:9" x14ac:dyDescent="0.25">
      <c r="A153" s="26" t="str">
        <f t="shared" si="7"/>
        <v/>
      </c>
      <c r="B153" s="30" t="str">
        <f t="shared" si="6"/>
        <v/>
      </c>
      <c r="C153" s="90"/>
      <c r="D153" s="92"/>
      <c r="E153" s="92"/>
      <c r="F153" s="95">
        <f t="shared" si="8"/>
        <v>0</v>
      </c>
      <c r="G153" s="22"/>
      <c r="H153" s="22"/>
      <c r="I153" s="75"/>
    </row>
    <row r="154" spans="1:9" x14ac:dyDescent="0.25">
      <c r="A154" s="26" t="str">
        <f t="shared" si="7"/>
        <v/>
      </c>
      <c r="B154" s="30" t="str">
        <f t="shared" si="6"/>
        <v/>
      </c>
      <c r="C154" s="90"/>
      <c r="D154" s="92"/>
      <c r="E154" s="92"/>
      <c r="F154" s="95">
        <f t="shared" si="8"/>
        <v>0</v>
      </c>
      <c r="G154" s="22"/>
      <c r="H154" s="22"/>
      <c r="I154" s="75"/>
    </row>
    <row r="155" spans="1:9" x14ac:dyDescent="0.25">
      <c r="A155" s="26" t="str">
        <f t="shared" si="7"/>
        <v/>
      </c>
      <c r="B155" s="30" t="str">
        <f t="shared" si="6"/>
        <v/>
      </c>
      <c r="C155" s="90"/>
      <c r="D155" s="92"/>
      <c r="E155" s="92"/>
      <c r="F155" s="95">
        <f t="shared" si="8"/>
        <v>0</v>
      </c>
      <c r="G155" s="22"/>
      <c r="H155" s="22"/>
      <c r="I155" s="75"/>
    </row>
    <row r="156" spans="1:9" x14ac:dyDescent="0.25">
      <c r="A156" s="26" t="str">
        <f t="shared" si="7"/>
        <v/>
      </c>
      <c r="B156" s="30" t="str">
        <f t="shared" si="6"/>
        <v/>
      </c>
      <c r="C156" s="90"/>
      <c r="D156" s="92"/>
      <c r="E156" s="92"/>
      <c r="F156" s="95">
        <f t="shared" si="8"/>
        <v>0</v>
      </c>
      <c r="G156" s="22"/>
      <c r="H156" s="22"/>
      <c r="I156" s="75"/>
    </row>
    <row r="157" spans="1:9" x14ac:dyDescent="0.25">
      <c r="A157" s="26" t="str">
        <f t="shared" si="7"/>
        <v/>
      </c>
      <c r="B157" s="30" t="str">
        <f t="shared" si="6"/>
        <v/>
      </c>
      <c r="C157" s="90"/>
      <c r="D157" s="92"/>
      <c r="E157" s="92"/>
      <c r="F157" s="95">
        <f t="shared" si="8"/>
        <v>0</v>
      </c>
      <c r="G157" s="22"/>
      <c r="H157" s="22"/>
      <c r="I157" s="75"/>
    </row>
    <row r="158" spans="1:9" x14ac:dyDescent="0.25">
      <c r="A158" s="26" t="str">
        <f t="shared" si="7"/>
        <v/>
      </c>
      <c r="B158" s="30" t="str">
        <f t="shared" si="6"/>
        <v/>
      </c>
      <c r="C158" s="90"/>
      <c r="D158" s="92"/>
      <c r="E158" s="92"/>
      <c r="F158" s="95">
        <f t="shared" si="8"/>
        <v>0</v>
      </c>
      <c r="G158" s="22"/>
      <c r="H158" s="22"/>
      <c r="I158" s="75"/>
    </row>
    <row r="159" spans="1:9" x14ac:dyDescent="0.25">
      <c r="A159" s="26" t="str">
        <f t="shared" si="7"/>
        <v/>
      </c>
      <c r="B159" s="30" t="str">
        <f t="shared" si="6"/>
        <v/>
      </c>
      <c r="C159" s="90"/>
      <c r="D159" s="92"/>
      <c r="E159" s="92"/>
      <c r="F159" s="95">
        <f t="shared" si="8"/>
        <v>0</v>
      </c>
      <c r="G159" s="22"/>
      <c r="H159" s="22"/>
      <c r="I159" s="75"/>
    </row>
    <row r="160" spans="1:9" x14ac:dyDescent="0.25">
      <c r="A160" s="26" t="str">
        <f t="shared" si="7"/>
        <v/>
      </c>
      <c r="B160" s="30" t="str">
        <f t="shared" si="6"/>
        <v/>
      </c>
      <c r="C160" s="90"/>
      <c r="D160" s="92"/>
      <c r="E160" s="92"/>
      <c r="F160" s="95">
        <f t="shared" si="8"/>
        <v>0</v>
      </c>
      <c r="G160" s="22"/>
      <c r="H160" s="22"/>
      <c r="I160" s="75"/>
    </row>
    <row r="161" spans="1:9" x14ac:dyDescent="0.25">
      <c r="A161" s="26" t="str">
        <f t="shared" si="7"/>
        <v/>
      </c>
      <c r="B161" s="30" t="str">
        <f t="shared" si="6"/>
        <v/>
      </c>
      <c r="C161" s="90"/>
      <c r="D161" s="92"/>
      <c r="E161" s="92"/>
      <c r="F161" s="95">
        <f t="shared" si="8"/>
        <v>0</v>
      </c>
      <c r="G161" s="22"/>
      <c r="H161" s="22"/>
      <c r="I161" s="75"/>
    </row>
    <row r="162" spans="1:9" x14ac:dyDescent="0.25">
      <c r="A162" s="26" t="str">
        <f t="shared" si="7"/>
        <v/>
      </c>
      <c r="B162" s="30" t="str">
        <f t="shared" si="6"/>
        <v/>
      </c>
      <c r="C162" s="90"/>
      <c r="D162" s="92"/>
      <c r="E162" s="92"/>
      <c r="F162" s="95">
        <f t="shared" si="8"/>
        <v>0</v>
      </c>
      <c r="G162" s="22"/>
      <c r="H162" s="22"/>
      <c r="I162" s="75"/>
    </row>
    <row r="163" spans="1:9" x14ac:dyDescent="0.25">
      <c r="A163" s="26" t="str">
        <f t="shared" si="7"/>
        <v/>
      </c>
      <c r="B163" s="30" t="str">
        <f t="shared" si="6"/>
        <v/>
      </c>
      <c r="C163" s="90"/>
      <c r="D163" s="92"/>
      <c r="E163" s="92"/>
      <c r="F163" s="95">
        <f t="shared" si="8"/>
        <v>0</v>
      </c>
      <c r="G163" s="22"/>
      <c r="H163" s="22"/>
      <c r="I163" s="75"/>
    </row>
    <row r="164" spans="1:9" x14ac:dyDescent="0.25">
      <c r="A164" s="26" t="str">
        <f t="shared" si="7"/>
        <v/>
      </c>
      <c r="B164" s="30" t="str">
        <f t="shared" si="6"/>
        <v/>
      </c>
      <c r="C164" s="90"/>
      <c r="D164" s="92"/>
      <c r="E164" s="92"/>
      <c r="F164" s="95">
        <f t="shared" si="8"/>
        <v>0</v>
      </c>
      <c r="G164" s="22"/>
      <c r="H164" s="22"/>
      <c r="I164" s="75"/>
    </row>
    <row r="165" spans="1:9" x14ac:dyDescent="0.25">
      <c r="A165" s="26" t="str">
        <f t="shared" si="7"/>
        <v/>
      </c>
      <c r="B165" s="30" t="str">
        <f t="shared" si="6"/>
        <v/>
      </c>
      <c r="C165" s="90"/>
      <c r="D165" s="92"/>
      <c r="E165" s="92"/>
      <c r="F165" s="95">
        <f t="shared" si="8"/>
        <v>0</v>
      </c>
      <c r="G165" s="22"/>
      <c r="H165" s="22"/>
      <c r="I165" s="75"/>
    </row>
    <row r="166" spans="1:9" x14ac:dyDescent="0.25">
      <c r="A166" s="26" t="str">
        <f t="shared" si="7"/>
        <v/>
      </c>
      <c r="B166" s="30" t="str">
        <f t="shared" si="6"/>
        <v/>
      </c>
      <c r="C166" s="90"/>
      <c r="D166" s="92"/>
      <c r="E166" s="92"/>
      <c r="F166" s="95">
        <f t="shared" si="8"/>
        <v>0</v>
      </c>
      <c r="G166" s="22"/>
      <c r="H166" s="22"/>
      <c r="I166" s="75"/>
    </row>
    <row r="167" spans="1:9" x14ac:dyDescent="0.25">
      <c r="A167" s="26" t="str">
        <f t="shared" si="7"/>
        <v/>
      </c>
      <c r="B167" s="30" t="str">
        <f t="shared" si="6"/>
        <v/>
      </c>
      <c r="C167" s="90"/>
      <c r="D167" s="92"/>
      <c r="E167" s="92"/>
      <c r="F167" s="95">
        <f t="shared" si="8"/>
        <v>0</v>
      </c>
      <c r="G167" s="22"/>
      <c r="H167" s="22"/>
      <c r="I167" s="75"/>
    </row>
    <row r="168" spans="1:9" x14ac:dyDescent="0.25">
      <c r="A168" s="26" t="str">
        <f t="shared" si="7"/>
        <v/>
      </c>
      <c r="B168" s="30" t="str">
        <f t="shared" si="6"/>
        <v/>
      </c>
      <c r="C168" s="90"/>
      <c r="D168" s="92"/>
      <c r="E168" s="92"/>
      <c r="F168" s="95">
        <f t="shared" si="8"/>
        <v>0</v>
      </c>
      <c r="G168" s="22"/>
      <c r="H168" s="22"/>
      <c r="I168" s="75"/>
    </row>
    <row r="169" spans="1:9" x14ac:dyDescent="0.25">
      <c r="A169" s="26" t="str">
        <f t="shared" si="7"/>
        <v/>
      </c>
      <c r="B169" s="30" t="str">
        <f t="shared" si="6"/>
        <v/>
      </c>
      <c r="C169" s="90"/>
      <c r="D169" s="92"/>
      <c r="E169" s="92"/>
      <c r="F169" s="95">
        <f t="shared" si="8"/>
        <v>0</v>
      </c>
      <c r="G169" s="22"/>
      <c r="H169" s="22"/>
      <c r="I169" s="75"/>
    </row>
    <row r="170" spans="1:9" x14ac:dyDescent="0.25">
      <c r="A170" s="26" t="str">
        <f t="shared" si="7"/>
        <v/>
      </c>
      <c r="B170" s="30" t="str">
        <f t="shared" si="6"/>
        <v/>
      </c>
      <c r="C170" s="90"/>
      <c r="D170" s="92"/>
      <c r="E170" s="92"/>
      <c r="F170" s="95">
        <f t="shared" si="8"/>
        <v>0</v>
      </c>
      <c r="G170" s="22"/>
      <c r="H170" s="22"/>
      <c r="I170" s="75"/>
    </row>
    <row r="171" spans="1:9" x14ac:dyDescent="0.25">
      <c r="A171" s="26" t="str">
        <f t="shared" si="7"/>
        <v/>
      </c>
      <c r="B171" s="30" t="str">
        <f t="shared" si="6"/>
        <v/>
      </c>
      <c r="C171" s="90"/>
      <c r="D171" s="92"/>
      <c r="E171" s="92"/>
      <c r="F171" s="95">
        <f t="shared" si="8"/>
        <v>0</v>
      </c>
      <c r="G171" s="22"/>
      <c r="H171" s="22"/>
      <c r="I171" s="75"/>
    </row>
    <row r="172" spans="1:9" x14ac:dyDescent="0.25">
      <c r="A172" s="26" t="str">
        <f t="shared" si="7"/>
        <v/>
      </c>
      <c r="B172" s="30" t="str">
        <f t="shared" si="6"/>
        <v/>
      </c>
      <c r="C172" s="90"/>
      <c r="D172" s="92"/>
      <c r="E172" s="92"/>
      <c r="F172" s="95">
        <f t="shared" si="8"/>
        <v>0</v>
      </c>
      <c r="G172" s="22"/>
      <c r="H172" s="22"/>
      <c r="I172" s="75"/>
    </row>
    <row r="173" spans="1:9" x14ac:dyDescent="0.25">
      <c r="A173" s="26" t="str">
        <f t="shared" si="7"/>
        <v/>
      </c>
      <c r="B173" s="30" t="str">
        <f t="shared" si="6"/>
        <v/>
      </c>
      <c r="C173" s="90"/>
      <c r="D173" s="92"/>
      <c r="E173" s="92"/>
      <c r="F173" s="95">
        <f t="shared" si="8"/>
        <v>0</v>
      </c>
      <c r="G173" s="22"/>
      <c r="H173" s="22"/>
      <c r="I173" s="75"/>
    </row>
    <row r="174" spans="1:9" x14ac:dyDescent="0.25">
      <c r="A174" s="26" t="str">
        <f t="shared" si="7"/>
        <v/>
      </c>
      <c r="B174" s="30" t="str">
        <f t="shared" si="6"/>
        <v/>
      </c>
      <c r="C174" s="90"/>
      <c r="D174" s="92"/>
      <c r="E174" s="92"/>
      <c r="F174" s="95">
        <f t="shared" si="8"/>
        <v>0</v>
      </c>
      <c r="G174" s="22"/>
      <c r="H174" s="22"/>
      <c r="I174" s="75"/>
    </row>
    <row r="175" spans="1:9" x14ac:dyDescent="0.25">
      <c r="A175" s="26" t="str">
        <f t="shared" si="7"/>
        <v/>
      </c>
      <c r="B175" s="30" t="str">
        <f t="shared" si="6"/>
        <v/>
      </c>
      <c r="C175" s="90"/>
      <c r="D175" s="92"/>
      <c r="E175" s="92"/>
      <c r="F175" s="95">
        <f t="shared" si="8"/>
        <v>0</v>
      </c>
      <c r="G175" s="22"/>
      <c r="H175" s="22"/>
      <c r="I175" s="75"/>
    </row>
    <row r="176" spans="1:9" x14ac:dyDescent="0.25">
      <c r="A176" s="26" t="str">
        <f t="shared" si="7"/>
        <v/>
      </c>
      <c r="B176" s="30" t="str">
        <f t="shared" si="6"/>
        <v/>
      </c>
      <c r="C176" s="90"/>
      <c r="D176" s="92"/>
      <c r="E176" s="92"/>
      <c r="F176" s="95">
        <f t="shared" si="8"/>
        <v>0</v>
      </c>
      <c r="G176" s="22"/>
      <c r="H176" s="22"/>
      <c r="I176" s="75"/>
    </row>
    <row r="177" spans="1:9" x14ac:dyDescent="0.25">
      <c r="A177" s="26" t="str">
        <f t="shared" si="7"/>
        <v/>
      </c>
      <c r="B177" s="30" t="str">
        <f t="shared" si="6"/>
        <v/>
      </c>
      <c r="C177" s="90"/>
      <c r="D177" s="92"/>
      <c r="E177" s="92"/>
      <c r="F177" s="95">
        <f t="shared" si="8"/>
        <v>0</v>
      </c>
      <c r="G177" s="22"/>
      <c r="H177" s="22"/>
      <c r="I177" s="75"/>
    </row>
    <row r="178" spans="1:9" x14ac:dyDescent="0.25">
      <c r="A178" s="26" t="str">
        <f t="shared" si="7"/>
        <v/>
      </c>
      <c r="B178" s="30" t="str">
        <f t="shared" si="6"/>
        <v/>
      </c>
      <c r="C178" s="90"/>
      <c r="D178" s="92"/>
      <c r="E178" s="92"/>
      <c r="F178" s="95">
        <f t="shared" si="8"/>
        <v>0</v>
      </c>
      <c r="G178" s="22"/>
      <c r="H178" s="22"/>
      <c r="I178" s="75"/>
    </row>
    <row r="179" spans="1:9" x14ac:dyDescent="0.25">
      <c r="A179" s="26" t="str">
        <f t="shared" si="7"/>
        <v/>
      </c>
      <c r="B179" s="30" t="str">
        <f t="shared" si="6"/>
        <v/>
      </c>
      <c r="C179" s="90"/>
      <c r="D179" s="92"/>
      <c r="E179" s="92"/>
      <c r="F179" s="95">
        <f t="shared" si="8"/>
        <v>0</v>
      </c>
      <c r="G179" s="22"/>
      <c r="H179" s="22"/>
      <c r="I179" s="75"/>
    </row>
    <row r="180" spans="1:9" x14ac:dyDescent="0.25">
      <c r="A180" s="26" t="str">
        <f t="shared" si="7"/>
        <v/>
      </c>
      <c r="B180" s="30" t="str">
        <f t="shared" si="6"/>
        <v/>
      </c>
      <c r="C180" s="90"/>
      <c r="D180" s="92"/>
      <c r="E180" s="92"/>
      <c r="F180" s="95">
        <f t="shared" si="8"/>
        <v>0</v>
      </c>
      <c r="G180" s="22"/>
      <c r="H180" s="22"/>
      <c r="I180" s="75"/>
    </row>
    <row r="181" spans="1:9" x14ac:dyDescent="0.25">
      <c r="A181" s="26" t="str">
        <f t="shared" si="7"/>
        <v/>
      </c>
      <c r="B181" s="30" t="str">
        <f t="shared" si="6"/>
        <v/>
      </c>
      <c r="C181" s="90"/>
      <c r="D181" s="92"/>
      <c r="E181" s="92"/>
      <c r="F181" s="95">
        <f t="shared" si="8"/>
        <v>0</v>
      </c>
      <c r="G181" s="22"/>
      <c r="H181" s="22"/>
      <c r="I181" s="75"/>
    </row>
    <row r="182" spans="1:9" x14ac:dyDescent="0.25">
      <c r="A182" s="26" t="str">
        <f t="shared" si="7"/>
        <v/>
      </c>
      <c r="B182" s="30" t="str">
        <f t="shared" si="6"/>
        <v/>
      </c>
      <c r="C182" s="90"/>
      <c r="D182" s="92"/>
      <c r="E182" s="92"/>
      <c r="F182" s="95">
        <f t="shared" si="8"/>
        <v>0</v>
      </c>
      <c r="G182" s="22"/>
      <c r="H182" s="22"/>
      <c r="I182" s="75"/>
    </row>
    <row r="183" spans="1:9" x14ac:dyDescent="0.25">
      <c r="A183" s="26" t="str">
        <f t="shared" si="7"/>
        <v/>
      </c>
      <c r="B183" s="30" t="str">
        <f t="shared" si="6"/>
        <v/>
      </c>
      <c r="C183" s="90"/>
      <c r="D183" s="92"/>
      <c r="E183" s="92"/>
      <c r="F183" s="95">
        <f t="shared" si="8"/>
        <v>0</v>
      </c>
      <c r="G183" s="22"/>
      <c r="H183" s="22"/>
      <c r="I183" s="75"/>
    </row>
    <row r="184" spans="1:9" x14ac:dyDescent="0.25">
      <c r="A184" s="26" t="str">
        <f t="shared" si="7"/>
        <v/>
      </c>
      <c r="B184" s="30" t="str">
        <f t="shared" si="6"/>
        <v/>
      </c>
      <c r="C184" s="90"/>
      <c r="D184" s="92"/>
      <c r="E184" s="92"/>
      <c r="F184" s="95">
        <f t="shared" si="8"/>
        <v>0</v>
      </c>
      <c r="G184" s="22"/>
      <c r="H184" s="22"/>
      <c r="I184" s="75"/>
    </row>
    <row r="185" spans="1:9" x14ac:dyDescent="0.25">
      <c r="A185" s="26" t="str">
        <f t="shared" si="7"/>
        <v/>
      </c>
      <c r="B185" s="30" t="str">
        <f t="shared" si="6"/>
        <v/>
      </c>
      <c r="C185" s="90"/>
      <c r="D185" s="92"/>
      <c r="E185" s="92"/>
      <c r="F185" s="95">
        <f t="shared" si="8"/>
        <v>0</v>
      </c>
      <c r="G185" s="22"/>
      <c r="H185" s="22"/>
      <c r="I185" s="75"/>
    </row>
    <row r="186" spans="1:9" x14ac:dyDescent="0.25">
      <c r="A186" s="26" t="str">
        <f t="shared" si="7"/>
        <v/>
      </c>
      <c r="B186" s="30" t="str">
        <f t="shared" si="6"/>
        <v/>
      </c>
      <c r="C186" s="90"/>
      <c r="D186" s="92"/>
      <c r="E186" s="92"/>
      <c r="F186" s="95">
        <f t="shared" si="8"/>
        <v>0</v>
      </c>
      <c r="G186" s="22"/>
      <c r="H186" s="22"/>
      <c r="I186" s="75"/>
    </row>
    <row r="187" spans="1:9" x14ac:dyDescent="0.25">
      <c r="A187" s="26" t="str">
        <f t="shared" si="7"/>
        <v/>
      </c>
      <c r="B187" s="30" t="str">
        <f t="shared" si="6"/>
        <v/>
      </c>
      <c r="C187" s="90"/>
      <c r="D187" s="92"/>
      <c r="E187" s="92"/>
      <c r="F187" s="95">
        <f t="shared" si="8"/>
        <v>0</v>
      </c>
      <c r="G187" s="22"/>
      <c r="H187" s="22"/>
      <c r="I187" s="75"/>
    </row>
    <row r="188" spans="1:9" x14ac:dyDescent="0.25">
      <c r="A188" s="26" t="str">
        <f t="shared" si="7"/>
        <v/>
      </c>
      <c r="B188" s="30" t="str">
        <f t="shared" si="6"/>
        <v/>
      </c>
      <c r="C188" s="90"/>
      <c r="D188" s="92"/>
      <c r="E188" s="92"/>
      <c r="F188" s="95">
        <f t="shared" si="8"/>
        <v>0</v>
      </c>
      <c r="G188" s="22"/>
      <c r="H188" s="22"/>
      <c r="I188" s="75"/>
    </row>
    <row r="189" spans="1:9" x14ac:dyDescent="0.25">
      <c r="A189" s="26" t="str">
        <f t="shared" si="7"/>
        <v/>
      </c>
      <c r="B189" s="30" t="str">
        <f t="shared" si="6"/>
        <v/>
      </c>
      <c r="C189" s="90"/>
      <c r="D189" s="92"/>
      <c r="E189" s="92"/>
      <c r="F189" s="95">
        <f t="shared" si="8"/>
        <v>0</v>
      </c>
      <c r="G189" s="22"/>
      <c r="H189" s="22"/>
      <c r="I189" s="75"/>
    </row>
    <row r="190" spans="1:9" x14ac:dyDescent="0.25">
      <c r="A190" s="26" t="str">
        <f t="shared" si="7"/>
        <v/>
      </c>
      <c r="B190" s="30" t="str">
        <f t="shared" si="6"/>
        <v/>
      </c>
      <c r="C190" s="90"/>
      <c r="D190" s="92"/>
      <c r="E190" s="92"/>
      <c r="F190" s="95">
        <f t="shared" si="8"/>
        <v>0</v>
      </c>
      <c r="G190" s="22"/>
      <c r="H190" s="22"/>
      <c r="I190" s="75"/>
    </row>
    <row r="191" spans="1:9" x14ac:dyDescent="0.25">
      <c r="A191" s="26" t="str">
        <f t="shared" si="7"/>
        <v/>
      </c>
      <c r="B191" s="30" t="str">
        <f t="shared" si="6"/>
        <v/>
      </c>
      <c r="C191" s="90"/>
      <c r="D191" s="92"/>
      <c r="E191" s="92"/>
      <c r="F191" s="95">
        <f t="shared" si="8"/>
        <v>0</v>
      </c>
      <c r="G191" s="22"/>
      <c r="H191" s="22"/>
      <c r="I191" s="75"/>
    </row>
    <row r="192" spans="1:9" x14ac:dyDescent="0.25">
      <c r="A192" s="26" t="str">
        <f t="shared" si="7"/>
        <v/>
      </c>
      <c r="B192" s="30" t="str">
        <f t="shared" si="6"/>
        <v/>
      </c>
      <c r="C192" s="90"/>
      <c r="D192" s="92"/>
      <c r="E192" s="92"/>
      <c r="F192" s="95">
        <f t="shared" si="8"/>
        <v>0</v>
      </c>
      <c r="G192" s="22"/>
      <c r="H192" s="22"/>
      <c r="I192" s="75"/>
    </row>
    <row r="193" spans="1:9" x14ac:dyDescent="0.25">
      <c r="A193" s="26" t="str">
        <f t="shared" si="7"/>
        <v/>
      </c>
      <c r="B193" s="30" t="str">
        <f t="shared" si="6"/>
        <v/>
      </c>
      <c r="C193" s="90"/>
      <c r="D193" s="92"/>
      <c r="E193" s="92"/>
      <c r="F193" s="95">
        <f t="shared" si="8"/>
        <v>0</v>
      </c>
      <c r="G193" s="22"/>
      <c r="H193" s="22"/>
      <c r="I193" s="75"/>
    </row>
    <row r="194" spans="1:9" x14ac:dyDescent="0.25">
      <c r="A194" s="26" t="str">
        <f t="shared" si="7"/>
        <v/>
      </c>
      <c r="B194" s="30" t="str">
        <f t="shared" si="6"/>
        <v/>
      </c>
      <c r="C194" s="90"/>
      <c r="D194" s="92"/>
      <c r="E194" s="92"/>
      <c r="F194" s="95">
        <f t="shared" si="8"/>
        <v>0</v>
      </c>
      <c r="G194" s="22"/>
      <c r="H194" s="22"/>
      <c r="I194" s="75"/>
    </row>
    <row r="195" spans="1:9" x14ac:dyDescent="0.25">
      <c r="A195" s="26" t="str">
        <f t="shared" si="7"/>
        <v/>
      </c>
      <c r="B195" s="30" t="str">
        <f t="shared" si="6"/>
        <v/>
      </c>
      <c r="C195" s="90"/>
      <c r="D195" s="92"/>
      <c r="E195" s="92"/>
      <c r="F195" s="95">
        <f t="shared" si="8"/>
        <v>0</v>
      </c>
      <c r="G195" s="22"/>
      <c r="H195" s="22"/>
      <c r="I195" s="75"/>
    </row>
    <row r="196" spans="1:9" x14ac:dyDescent="0.25">
      <c r="A196" s="26" t="str">
        <f t="shared" si="7"/>
        <v/>
      </c>
      <c r="B196" s="30" t="str">
        <f t="shared" si="6"/>
        <v/>
      </c>
      <c r="C196" s="90"/>
      <c r="D196" s="92"/>
      <c r="E196" s="92"/>
      <c r="F196" s="95">
        <f t="shared" si="8"/>
        <v>0</v>
      </c>
      <c r="G196" s="22"/>
      <c r="H196" s="22"/>
      <c r="I196" s="75"/>
    </row>
    <row r="197" spans="1:9" x14ac:dyDescent="0.25">
      <c r="A197" s="26" t="str">
        <f t="shared" si="7"/>
        <v/>
      </c>
      <c r="B197" s="30" t="str">
        <f t="shared" si="6"/>
        <v/>
      </c>
      <c r="C197" s="90"/>
      <c r="D197" s="92"/>
      <c r="E197" s="92"/>
      <c r="F197" s="95">
        <f t="shared" si="8"/>
        <v>0</v>
      </c>
      <c r="G197" s="22"/>
      <c r="H197" s="22"/>
      <c r="I197" s="75"/>
    </row>
    <row r="198" spans="1:9" x14ac:dyDescent="0.25">
      <c r="A198" s="26" t="str">
        <f t="shared" si="7"/>
        <v/>
      </c>
      <c r="B198" s="30" t="str">
        <f t="shared" si="6"/>
        <v/>
      </c>
      <c r="C198" s="90"/>
      <c r="D198" s="92"/>
      <c r="E198" s="92"/>
      <c r="F198" s="95">
        <f t="shared" si="8"/>
        <v>0</v>
      </c>
      <c r="G198" s="22"/>
      <c r="H198" s="22"/>
      <c r="I198" s="75"/>
    </row>
    <row r="199" spans="1:9" x14ac:dyDescent="0.25">
      <c r="A199" s="26" t="str">
        <f t="shared" si="7"/>
        <v/>
      </c>
      <c r="B199" s="30" t="str">
        <f t="shared" si="6"/>
        <v/>
      </c>
      <c r="C199" s="90"/>
      <c r="D199" s="92"/>
      <c r="E199" s="92"/>
      <c r="F199" s="95">
        <f t="shared" si="8"/>
        <v>0</v>
      </c>
      <c r="G199" s="22"/>
      <c r="H199" s="22"/>
      <c r="I199" s="75"/>
    </row>
    <row r="200" spans="1:9" x14ac:dyDescent="0.25">
      <c r="A200" s="26" t="str">
        <f t="shared" si="7"/>
        <v/>
      </c>
      <c r="B200" s="30" t="str">
        <f t="shared" si="6"/>
        <v/>
      </c>
      <c r="C200" s="90"/>
      <c r="D200" s="92"/>
      <c r="E200" s="92"/>
      <c r="F200" s="95">
        <f t="shared" si="8"/>
        <v>0</v>
      </c>
      <c r="G200" s="22"/>
      <c r="H200" s="22"/>
      <c r="I200" s="75"/>
    </row>
    <row r="201" spans="1:9" x14ac:dyDescent="0.25">
      <c r="A201" s="26" t="str">
        <f t="shared" si="7"/>
        <v/>
      </c>
      <c r="B201" s="30" t="str">
        <f t="shared" si="6"/>
        <v/>
      </c>
      <c r="C201" s="90"/>
      <c r="D201" s="92"/>
      <c r="E201" s="92"/>
      <c r="F201" s="95">
        <f t="shared" si="8"/>
        <v>0</v>
      </c>
      <c r="G201" s="22"/>
      <c r="H201" s="22"/>
      <c r="I201" s="75"/>
    </row>
    <row r="202" spans="1:9" x14ac:dyDescent="0.25">
      <c r="A202" s="26" t="str">
        <f t="shared" si="7"/>
        <v/>
      </c>
      <c r="B202" s="30" t="str">
        <f t="shared" si="6"/>
        <v/>
      </c>
      <c r="C202" s="90"/>
      <c r="D202" s="92"/>
      <c r="E202" s="92"/>
      <c r="F202" s="95">
        <f t="shared" si="8"/>
        <v>0</v>
      </c>
      <c r="G202" s="22"/>
      <c r="H202" s="22"/>
      <c r="I202" s="75"/>
    </row>
    <row r="203" spans="1:9" x14ac:dyDescent="0.25">
      <c r="A203" s="26" t="str">
        <f t="shared" si="7"/>
        <v/>
      </c>
      <c r="B203" s="30" t="str">
        <f t="shared" si="6"/>
        <v/>
      </c>
      <c r="C203" s="90"/>
      <c r="D203" s="92"/>
      <c r="E203" s="92"/>
      <c r="F203" s="95">
        <f t="shared" si="8"/>
        <v>0</v>
      </c>
      <c r="G203" s="22"/>
      <c r="H203" s="22"/>
      <c r="I203" s="75"/>
    </row>
    <row r="204" spans="1:9" x14ac:dyDescent="0.25">
      <c r="A204" s="26" t="str">
        <f t="shared" si="7"/>
        <v/>
      </c>
      <c r="B204" s="30" t="str">
        <f t="shared" si="6"/>
        <v/>
      </c>
      <c r="C204" s="90"/>
      <c r="D204" s="92"/>
      <c r="E204" s="92"/>
      <c r="F204" s="95">
        <f t="shared" si="8"/>
        <v>0</v>
      </c>
      <c r="G204" s="22"/>
      <c r="H204" s="22"/>
      <c r="I204" s="75"/>
    </row>
    <row r="205" spans="1:9" x14ac:dyDescent="0.25">
      <c r="A205" s="26" t="str">
        <f t="shared" si="7"/>
        <v/>
      </c>
      <c r="B205" s="30" t="str">
        <f t="shared" ref="B205:B268" si="9">IF(A205="","",IF(EOMONTH(A205,0)&gt;$C$10,$C$10,EOMONTH(A205,0)))</f>
        <v/>
      </c>
      <c r="C205" s="90"/>
      <c r="D205" s="92"/>
      <c r="E205" s="92"/>
      <c r="F205" s="95">
        <f t="shared" si="8"/>
        <v>0</v>
      </c>
      <c r="G205" s="22"/>
      <c r="H205" s="22"/>
      <c r="I205" s="75"/>
    </row>
    <row r="206" spans="1:9" x14ac:dyDescent="0.25">
      <c r="A206" s="26" t="str">
        <f t="shared" ref="A206:A269" si="10">IF(B205&lt;$C$10,+B205+1,"")</f>
        <v/>
      </c>
      <c r="B206" s="30" t="str">
        <f t="shared" si="9"/>
        <v/>
      </c>
      <c r="C206" s="90"/>
      <c r="D206" s="92"/>
      <c r="E206" s="92"/>
      <c r="F206" s="95">
        <f t="shared" ref="F206:F269" si="11">+C206+D206+E206</f>
        <v>0</v>
      </c>
      <c r="G206" s="22"/>
      <c r="H206" s="22"/>
      <c r="I206" s="75"/>
    </row>
    <row r="207" spans="1:9" x14ac:dyDescent="0.25">
      <c r="A207" s="26" t="str">
        <f t="shared" si="10"/>
        <v/>
      </c>
      <c r="B207" s="30" t="str">
        <f t="shared" si="9"/>
        <v/>
      </c>
      <c r="C207" s="90"/>
      <c r="D207" s="92"/>
      <c r="E207" s="92"/>
      <c r="F207" s="95">
        <f t="shared" si="11"/>
        <v>0</v>
      </c>
      <c r="G207" s="22"/>
      <c r="H207" s="22"/>
      <c r="I207" s="75"/>
    </row>
    <row r="208" spans="1:9" x14ac:dyDescent="0.25">
      <c r="A208" s="26" t="str">
        <f t="shared" si="10"/>
        <v/>
      </c>
      <c r="B208" s="30" t="str">
        <f t="shared" si="9"/>
        <v/>
      </c>
      <c r="C208" s="90"/>
      <c r="D208" s="92"/>
      <c r="E208" s="92"/>
      <c r="F208" s="95">
        <f t="shared" si="11"/>
        <v>0</v>
      </c>
      <c r="G208" s="22"/>
      <c r="H208" s="22"/>
      <c r="I208" s="75"/>
    </row>
    <row r="209" spans="1:9" x14ac:dyDescent="0.25">
      <c r="A209" s="26" t="str">
        <f t="shared" si="10"/>
        <v/>
      </c>
      <c r="B209" s="30" t="str">
        <f t="shared" si="9"/>
        <v/>
      </c>
      <c r="C209" s="90"/>
      <c r="D209" s="92"/>
      <c r="E209" s="92"/>
      <c r="F209" s="95">
        <f t="shared" si="11"/>
        <v>0</v>
      </c>
      <c r="G209" s="22"/>
      <c r="H209" s="22"/>
      <c r="I209" s="75"/>
    </row>
    <row r="210" spans="1:9" x14ac:dyDescent="0.25">
      <c r="A210" s="26" t="str">
        <f t="shared" si="10"/>
        <v/>
      </c>
      <c r="B210" s="30" t="str">
        <f t="shared" si="9"/>
        <v/>
      </c>
      <c r="C210" s="90"/>
      <c r="D210" s="92"/>
      <c r="E210" s="92"/>
      <c r="F210" s="95">
        <f t="shared" si="11"/>
        <v>0</v>
      </c>
      <c r="G210" s="22"/>
      <c r="H210" s="22"/>
      <c r="I210" s="75"/>
    </row>
    <row r="211" spans="1:9" x14ac:dyDescent="0.25">
      <c r="A211" s="26" t="str">
        <f t="shared" si="10"/>
        <v/>
      </c>
      <c r="B211" s="30" t="str">
        <f t="shared" si="9"/>
        <v/>
      </c>
      <c r="C211" s="90"/>
      <c r="D211" s="92"/>
      <c r="E211" s="92"/>
      <c r="F211" s="95">
        <f t="shared" si="11"/>
        <v>0</v>
      </c>
      <c r="G211" s="22"/>
      <c r="H211" s="22"/>
      <c r="I211" s="75"/>
    </row>
    <row r="212" spans="1:9" x14ac:dyDescent="0.25">
      <c r="A212" s="26" t="str">
        <f t="shared" si="10"/>
        <v/>
      </c>
      <c r="B212" s="30" t="str">
        <f t="shared" si="9"/>
        <v/>
      </c>
      <c r="C212" s="90"/>
      <c r="D212" s="92"/>
      <c r="E212" s="92"/>
      <c r="F212" s="95">
        <f t="shared" si="11"/>
        <v>0</v>
      </c>
      <c r="G212" s="22"/>
      <c r="H212" s="22"/>
      <c r="I212" s="75"/>
    </row>
    <row r="213" spans="1:9" x14ac:dyDescent="0.25">
      <c r="A213" s="26" t="str">
        <f t="shared" si="10"/>
        <v/>
      </c>
      <c r="B213" s="30" t="str">
        <f t="shared" si="9"/>
        <v/>
      </c>
      <c r="C213" s="90"/>
      <c r="D213" s="92"/>
      <c r="E213" s="92"/>
      <c r="F213" s="95">
        <f t="shared" si="11"/>
        <v>0</v>
      </c>
      <c r="G213" s="22"/>
      <c r="H213" s="22"/>
      <c r="I213" s="75"/>
    </row>
    <row r="214" spans="1:9" x14ac:dyDescent="0.25">
      <c r="A214" s="26" t="str">
        <f t="shared" si="10"/>
        <v/>
      </c>
      <c r="B214" s="30" t="str">
        <f t="shared" si="9"/>
        <v/>
      </c>
      <c r="C214" s="90"/>
      <c r="D214" s="92"/>
      <c r="E214" s="92"/>
      <c r="F214" s="95">
        <f t="shared" si="11"/>
        <v>0</v>
      </c>
      <c r="G214" s="22"/>
      <c r="H214" s="22"/>
      <c r="I214" s="75"/>
    </row>
    <row r="215" spans="1:9" x14ac:dyDescent="0.25">
      <c r="A215" s="26" t="str">
        <f t="shared" si="10"/>
        <v/>
      </c>
      <c r="B215" s="30" t="str">
        <f t="shared" si="9"/>
        <v/>
      </c>
      <c r="C215" s="90"/>
      <c r="D215" s="92"/>
      <c r="E215" s="92"/>
      <c r="F215" s="95">
        <f t="shared" si="11"/>
        <v>0</v>
      </c>
      <c r="G215" s="22"/>
      <c r="H215" s="22"/>
      <c r="I215" s="75"/>
    </row>
    <row r="216" spans="1:9" x14ac:dyDescent="0.25">
      <c r="A216" s="26" t="str">
        <f t="shared" si="10"/>
        <v/>
      </c>
      <c r="B216" s="30" t="str">
        <f t="shared" si="9"/>
        <v/>
      </c>
      <c r="C216" s="90"/>
      <c r="D216" s="92"/>
      <c r="E216" s="92"/>
      <c r="F216" s="95">
        <f t="shared" si="11"/>
        <v>0</v>
      </c>
      <c r="G216" s="22"/>
      <c r="H216" s="22"/>
      <c r="I216" s="75"/>
    </row>
    <row r="217" spans="1:9" x14ac:dyDescent="0.25">
      <c r="A217" s="26" t="str">
        <f t="shared" si="10"/>
        <v/>
      </c>
      <c r="B217" s="30" t="str">
        <f t="shared" si="9"/>
        <v/>
      </c>
      <c r="C217" s="90"/>
      <c r="D217" s="92"/>
      <c r="E217" s="92"/>
      <c r="F217" s="95">
        <f t="shared" si="11"/>
        <v>0</v>
      </c>
      <c r="G217" s="22"/>
      <c r="H217" s="22"/>
      <c r="I217" s="75"/>
    </row>
    <row r="218" spans="1:9" x14ac:dyDescent="0.25">
      <c r="A218" s="26" t="str">
        <f t="shared" si="10"/>
        <v/>
      </c>
      <c r="B218" s="30" t="str">
        <f t="shared" si="9"/>
        <v/>
      </c>
      <c r="C218" s="90"/>
      <c r="D218" s="92"/>
      <c r="E218" s="92"/>
      <c r="F218" s="95">
        <f t="shared" si="11"/>
        <v>0</v>
      </c>
      <c r="G218" s="22"/>
      <c r="H218" s="22"/>
      <c r="I218" s="75"/>
    </row>
    <row r="219" spans="1:9" x14ac:dyDescent="0.25">
      <c r="A219" s="26" t="str">
        <f t="shared" si="10"/>
        <v/>
      </c>
      <c r="B219" s="30" t="str">
        <f t="shared" si="9"/>
        <v/>
      </c>
      <c r="C219" s="90"/>
      <c r="D219" s="92"/>
      <c r="E219" s="92"/>
      <c r="F219" s="95">
        <f t="shared" si="11"/>
        <v>0</v>
      </c>
      <c r="G219" s="22"/>
      <c r="H219" s="22"/>
      <c r="I219" s="75"/>
    </row>
    <row r="220" spans="1:9" x14ac:dyDescent="0.25">
      <c r="A220" s="26" t="str">
        <f t="shared" si="10"/>
        <v/>
      </c>
      <c r="B220" s="30" t="str">
        <f t="shared" si="9"/>
        <v/>
      </c>
      <c r="C220" s="90"/>
      <c r="D220" s="92"/>
      <c r="E220" s="92"/>
      <c r="F220" s="95">
        <f t="shared" si="11"/>
        <v>0</v>
      </c>
      <c r="G220" s="22"/>
      <c r="H220" s="22"/>
      <c r="I220" s="75"/>
    </row>
    <row r="221" spans="1:9" x14ac:dyDescent="0.25">
      <c r="A221" s="26" t="str">
        <f t="shared" si="10"/>
        <v/>
      </c>
      <c r="B221" s="30" t="str">
        <f t="shared" si="9"/>
        <v/>
      </c>
      <c r="C221" s="90"/>
      <c r="D221" s="92"/>
      <c r="E221" s="92"/>
      <c r="F221" s="95">
        <f t="shared" si="11"/>
        <v>0</v>
      </c>
      <c r="G221" s="22"/>
      <c r="H221" s="22"/>
      <c r="I221" s="75"/>
    </row>
    <row r="222" spans="1:9" x14ac:dyDescent="0.25">
      <c r="A222" s="26" t="str">
        <f t="shared" si="10"/>
        <v/>
      </c>
      <c r="B222" s="30" t="str">
        <f t="shared" si="9"/>
        <v/>
      </c>
      <c r="C222" s="90"/>
      <c r="D222" s="92"/>
      <c r="E222" s="92"/>
      <c r="F222" s="95">
        <f t="shared" si="11"/>
        <v>0</v>
      </c>
      <c r="G222" s="22"/>
      <c r="H222" s="22"/>
      <c r="I222" s="75"/>
    </row>
    <row r="223" spans="1:9" x14ac:dyDescent="0.25">
      <c r="A223" s="26" t="str">
        <f t="shared" si="10"/>
        <v/>
      </c>
      <c r="B223" s="30" t="str">
        <f t="shared" si="9"/>
        <v/>
      </c>
      <c r="C223" s="90"/>
      <c r="D223" s="92"/>
      <c r="E223" s="92"/>
      <c r="F223" s="95">
        <f t="shared" si="11"/>
        <v>0</v>
      </c>
      <c r="G223" s="22"/>
      <c r="H223" s="22"/>
      <c r="I223" s="75"/>
    </row>
    <row r="224" spans="1:9" x14ac:dyDescent="0.25">
      <c r="A224" s="26" t="str">
        <f t="shared" si="10"/>
        <v/>
      </c>
      <c r="B224" s="30" t="str">
        <f t="shared" si="9"/>
        <v/>
      </c>
      <c r="C224" s="90"/>
      <c r="D224" s="92"/>
      <c r="E224" s="92"/>
      <c r="F224" s="95">
        <f t="shared" si="11"/>
        <v>0</v>
      </c>
      <c r="G224" s="22"/>
      <c r="H224" s="22"/>
      <c r="I224" s="75"/>
    </row>
    <row r="225" spans="1:9" x14ac:dyDescent="0.25">
      <c r="A225" s="26" t="str">
        <f t="shared" si="10"/>
        <v/>
      </c>
      <c r="B225" s="30" t="str">
        <f t="shared" si="9"/>
        <v/>
      </c>
      <c r="C225" s="90"/>
      <c r="D225" s="92"/>
      <c r="E225" s="92"/>
      <c r="F225" s="95">
        <f t="shared" si="11"/>
        <v>0</v>
      </c>
      <c r="G225" s="22"/>
      <c r="H225" s="22"/>
      <c r="I225" s="75"/>
    </row>
    <row r="226" spans="1:9" x14ac:dyDescent="0.25">
      <c r="A226" s="26" t="str">
        <f t="shared" si="10"/>
        <v/>
      </c>
      <c r="B226" s="30" t="str">
        <f t="shared" si="9"/>
        <v/>
      </c>
      <c r="C226" s="90"/>
      <c r="D226" s="92"/>
      <c r="E226" s="92"/>
      <c r="F226" s="95">
        <f t="shared" si="11"/>
        <v>0</v>
      </c>
      <c r="G226" s="22"/>
      <c r="H226" s="22"/>
      <c r="I226" s="75"/>
    </row>
    <row r="227" spans="1:9" x14ac:dyDescent="0.25">
      <c r="A227" s="26" t="str">
        <f t="shared" si="10"/>
        <v/>
      </c>
      <c r="B227" s="30" t="str">
        <f t="shared" si="9"/>
        <v/>
      </c>
      <c r="C227" s="90"/>
      <c r="D227" s="92"/>
      <c r="E227" s="92"/>
      <c r="F227" s="95">
        <f t="shared" si="11"/>
        <v>0</v>
      </c>
      <c r="G227" s="22"/>
      <c r="H227" s="22"/>
      <c r="I227" s="75"/>
    </row>
    <row r="228" spans="1:9" x14ac:dyDescent="0.25">
      <c r="A228" s="26" t="str">
        <f t="shared" si="10"/>
        <v/>
      </c>
      <c r="B228" s="30" t="str">
        <f t="shared" si="9"/>
        <v/>
      </c>
      <c r="C228" s="90"/>
      <c r="D228" s="92"/>
      <c r="E228" s="92"/>
      <c r="F228" s="95">
        <f t="shared" si="11"/>
        <v>0</v>
      </c>
      <c r="G228" s="22"/>
      <c r="H228" s="22"/>
      <c r="I228" s="75"/>
    </row>
    <row r="229" spans="1:9" x14ac:dyDescent="0.25">
      <c r="A229" s="26" t="str">
        <f t="shared" si="10"/>
        <v/>
      </c>
      <c r="B229" s="30" t="str">
        <f t="shared" si="9"/>
        <v/>
      </c>
      <c r="C229" s="90"/>
      <c r="D229" s="92"/>
      <c r="E229" s="92"/>
      <c r="F229" s="95">
        <f t="shared" si="11"/>
        <v>0</v>
      </c>
      <c r="G229" s="22"/>
      <c r="H229" s="22"/>
      <c r="I229" s="75"/>
    </row>
    <row r="230" spans="1:9" x14ac:dyDescent="0.25">
      <c r="A230" s="26" t="str">
        <f t="shared" si="10"/>
        <v/>
      </c>
      <c r="B230" s="30" t="str">
        <f t="shared" si="9"/>
        <v/>
      </c>
      <c r="C230" s="90"/>
      <c r="D230" s="92"/>
      <c r="E230" s="92"/>
      <c r="F230" s="95">
        <f t="shared" si="11"/>
        <v>0</v>
      </c>
      <c r="G230" s="22"/>
      <c r="H230" s="22"/>
      <c r="I230" s="75"/>
    </row>
    <row r="231" spans="1:9" x14ac:dyDescent="0.25">
      <c r="A231" s="26" t="str">
        <f t="shared" si="10"/>
        <v/>
      </c>
      <c r="B231" s="30" t="str">
        <f t="shared" si="9"/>
        <v/>
      </c>
      <c r="C231" s="90"/>
      <c r="D231" s="92"/>
      <c r="E231" s="92"/>
      <c r="F231" s="95">
        <f t="shared" si="11"/>
        <v>0</v>
      </c>
      <c r="G231" s="22"/>
      <c r="H231" s="22"/>
      <c r="I231" s="75"/>
    </row>
    <row r="232" spans="1:9" x14ac:dyDescent="0.25">
      <c r="A232" s="26" t="str">
        <f t="shared" si="10"/>
        <v/>
      </c>
      <c r="B232" s="30" t="str">
        <f t="shared" si="9"/>
        <v/>
      </c>
      <c r="C232" s="90"/>
      <c r="D232" s="92"/>
      <c r="E232" s="92"/>
      <c r="F232" s="95">
        <f t="shared" si="11"/>
        <v>0</v>
      </c>
      <c r="G232" s="22"/>
      <c r="H232" s="22"/>
      <c r="I232" s="75"/>
    </row>
    <row r="233" spans="1:9" x14ac:dyDescent="0.25">
      <c r="A233" s="26" t="str">
        <f t="shared" si="10"/>
        <v/>
      </c>
      <c r="B233" s="30" t="str">
        <f t="shared" si="9"/>
        <v/>
      </c>
      <c r="C233" s="90"/>
      <c r="D233" s="92"/>
      <c r="E233" s="92"/>
      <c r="F233" s="95">
        <f t="shared" si="11"/>
        <v>0</v>
      </c>
      <c r="G233" s="22"/>
      <c r="H233" s="22"/>
      <c r="I233" s="75"/>
    </row>
    <row r="234" spans="1:9" x14ac:dyDescent="0.25">
      <c r="A234" s="26" t="str">
        <f t="shared" si="10"/>
        <v/>
      </c>
      <c r="B234" s="30" t="str">
        <f t="shared" si="9"/>
        <v/>
      </c>
      <c r="C234" s="90"/>
      <c r="D234" s="92"/>
      <c r="E234" s="92"/>
      <c r="F234" s="95">
        <f t="shared" si="11"/>
        <v>0</v>
      </c>
      <c r="G234" s="22"/>
      <c r="H234" s="22"/>
      <c r="I234" s="75"/>
    </row>
    <row r="235" spans="1:9" x14ac:dyDescent="0.25">
      <c r="A235" s="26" t="str">
        <f t="shared" si="10"/>
        <v/>
      </c>
      <c r="B235" s="30" t="str">
        <f t="shared" si="9"/>
        <v/>
      </c>
      <c r="C235" s="90"/>
      <c r="D235" s="92"/>
      <c r="E235" s="92"/>
      <c r="F235" s="95">
        <f t="shared" si="11"/>
        <v>0</v>
      </c>
      <c r="G235" s="22"/>
      <c r="H235" s="22"/>
      <c r="I235" s="75"/>
    </row>
    <row r="236" spans="1:9" x14ac:dyDescent="0.25">
      <c r="A236" s="26" t="str">
        <f t="shared" si="10"/>
        <v/>
      </c>
      <c r="B236" s="30" t="str">
        <f t="shared" si="9"/>
        <v/>
      </c>
      <c r="C236" s="90"/>
      <c r="D236" s="92"/>
      <c r="E236" s="92"/>
      <c r="F236" s="95">
        <f t="shared" si="11"/>
        <v>0</v>
      </c>
      <c r="G236" s="22"/>
      <c r="H236" s="22"/>
      <c r="I236" s="75"/>
    </row>
    <row r="237" spans="1:9" x14ac:dyDescent="0.25">
      <c r="A237" s="26" t="str">
        <f t="shared" si="10"/>
        <v/>
      </c>
      <c r="B237" s="30" t="str">
        <f t="shared" si="9"/>
        <v/>
      </c>
      <c r="C237" s="90"/>
      <c r="D237" s="92"/>
      <c r="E237" s="92"/>
      <c r="F237" s="95">
        <f t="shared" si="11"/>
        <v>0</v>
      </c>
      <c r="G237" s="22"/>
      <c r="H237" s="22"/>
      <c r="I237" s="75"/>
    </row>
    <row r="238" spans="1:9" x14ac:dyDescent="0.25">
      <c r="A238" s="26" t="str">
        <f t="shared" si="10"/>
        <v/>
      </c>
      <c r="B238" s="30" t="str">
        <f t="shared" si="9"/>
        <v/>
      </c>
      <c r="C238" s="90"/>
      <c r="D238" s="92"/>
      <c r="E238" s="92"/>
      <c r="F238" s="95">
        <f t="shared" si="11"/>
        <v>0</v>
      </c>
      <c r="G238" s="22"/>
      <c r="H238" s="22"/>
      <c r="I238" s="75"/>
    </row>
    <row r="239" spans="1:9" x14ac:dyDescent="0.25">
      <c r="A239" s="26" t="str">
        <f t="shared" si="10"/>
        <v/>
      </c>
      <c r="B239" s="30" t="str">
        <f t="shared" si="9"/>
        <v/>
      </c>
      <c r="C239" s="90"/>
      <c r="D239" s="92"/>
      <c r="E239" s="92"/>
      <c r="F239" s="95">
        <f t="shared" si="11"/>
        <v>0</v>
      </c>
      <c r="G239" s="22"/>
      <c r="H239" s="22"/>
      <c r="I239" s="75"/>
    </row>
    <row r="240" spans="1:9" x14ac:dyDescent="0.25">
      <c r="A240" s="26" t="str">
        <f t="shared" si="10"/>
        <v/>
      </c>
      <c r="B240" s="30" t="str">
        <f t="shared" si="9"/>
        <v/>
      </c>
      <c r="C240" s="90"/>
      <c r="D240" s="92"/>
      <c r="E240" s="92"/>
      <c r="F240" s="95">
        <f t="shared" si="11"/>
        <v>0</v>
      </c>
      <c r="G240" s="22"/>
      <c r="H240" s="22"/>
      <c r="I240" s="75"/>
    </row>
    <row r="241" spans="1:9" x14ac:dyDescent="0.25">
      <c r="A241" s="26" t="str">
        <f t="shared" si="10"/>
        <v/>
      </c>
      <c r="B241" s="30" t="str">
        <f t="shared" si="9"/>
        <v/>
      </c>
      <c r="C241" s="90"/>
      <c r="D241" s="92"/>
      <c r="E241" s="92"/>
      <c r="F241" s="95">
        <f t="shared" si="11"/>
        <v>0</v>
      </c>
      <c r="G241" s="22"/>
      <c r="H241" s="22"/>
      <c r="I241" s="75"/>
    </row>
    <row r="242" spans="1:9" x14ac:dyDescent="0.25">
      <c r="A242" s="26" t="str">
        <f t="shared" si="10"/>
        <v/>
      </c>
      <c r="B242" s="30" t="str">
        <f t="shared" si="9"/>
        <v/>
      </c>
      <c r="C242" s="90"/>
      <c r="D242" s="92"/>
      <c r="E242" s="92"/>
      <c r="F242" s="95">
        <f t="shared" si="11"/>
        <v>0</v>
      </c>
      <c r="G242" s="22"/>
      <c r="H242" s="22"/>
      <c r="I242" s="75"/>
    </row>
    <row r="243" spans="1:9" x14ac:dyDescent="0.25">
      <c r="A243" s="26" t="str">
        <f t="shared" si="10"/>
        <v/>
      </c>
      <c r="B243" s="30" t="str">
        <f t="shared" si="9"/>
        <v/>
      </c>
      <c r="C243" s="90"/>
      <c r="D243" s="92"/>
      <c r="E243" s="92"/>
      <c r="F243" s="95">
        <f t="shared" si="11"/>
        <v>0</v>
      </c>
      <c r="G243" s="22"/>
      <c r="H243" s="22"/>
      <c r="I243" s="75"/>
    </row>
    <row r="244" spans="1:9" x14ac:dyDescent="0.25">
      <c r="A244" s="26" t="str">
        <f t="shared" si="10"/>
        <v/>
      </c>
      <c r="B244" s="30" t="str">
        <f t="shared" si="9"/>
        <v/>
      </c>
      <c r="C244" s="90"/>
      <c r="D244" s="92"/>
      <c r="E244" s="92"/>
      <c r="F244" s="95">
        <f t="shared" si="11"/>
        <v>0</v>
      </c>
      <c r="G244" s="22"/>
      <c r="H244" s="22"/>
      <c r="I244" s="75"/>
    </row>
    <row r="245" spans="1:9" x14ac:dyDescent="0.25">
      <c r="A245" s="26" t="str">
        <f t="shared" si="10"/>
        <v/>
      </c>
      <c r="B245" s="30" t="str">
        <f t="shared" si="9"/>
        <v/>
      </c>
      <c r="C245" s="90"/>
      <c r="D245" s="92"/>
      <c r="E245" s="92"/>
      <c r="F245" s="95">
        <f t="shared" si="11"/>
        <v>0</v>
      </c>
      <c r="G245" s="22"/>
      <c r="H245" s="22"/>
      <c r="I245" s="75"/>
    </row>
    <row r="246" spans="1:9" x14ac:dyDescent="0.25">
      <c r="A246" s="26" t="str">
        <f t="shared" si="10"/>
        <v/>
      </c>
      <c r="B246" s="30" t="str">
        <f t="shared" si="9"/>
        <v/>
      </c>
      <c r="C246" s="90"/>
      <c r="D246" s="92"/>
      <c r="E246" s="92"/>
      <c r="F246" s="95">
        <f t="shared" si="11"/>
        <v>0</v>
      </c>
      <c r="G246" s="22"/>
      <c r="H246" s="22"/>
      <c r="I246" s="75"/>
    </row>
    <row r="247" spans="1:9" x14ac:dyDescent="0.25">
      <c r="A247" s="26" t="str">
        <f t="shared" si="10"/>
        <v/>
      </c>
      <c r="B247" s="30" t="str">
        <f t="shared" si="9"/>
        <v/>
      </c>
      <c r="C247" s="90"/>
      <c r="D247" s="92"/>
      <c r="E247" s="92"/>
      <c r="F247" s="95">
        <f t="shared" si="11"/>
        <v>0</v>
      </c>
      <c r="G247" s="22"/>
      <c r="H247" s="22"/>
      <c r="I247" s="75"/>
    </row>
    <row r="248" spans="1:9" x14ac:dyDescent="0.25">
      <c r="A248" s="26" t="str">
        <f t="shared" si="10"/>
        <v/>
      </c>
      <c r="B248" s="30" t="str">
        <f t="shared" si="9"/>
        <v/>
      </c>
      <c r="C248" s="90"/>
      <c r="D248" s="92"/>
      <c r="E248" s="92"/>
      <c r="F248" s="95">
        <f t="shared" si="11"/>
        <v>0</v>
      </c>
      <c r="G248" s="22"/>
      <c r="H248" s="22"/>
      <c r="I248" s="75"/>
    </row>
    <row r="249" spans="1:9" x14ac:dyDescent="0.25">
      <c r="A249" s="26" t="str">
        <f t="shared" si="10"/>
        <v/>
      </c>
      <c r="B249" s="30" t="str">
        <f t="shared" si="9"/>
        <v/>
      </c>
      <c r="C249" s="90"/>
      <c r="D249" s="92"/>
      <c r="E249" s="92"/>
      <c r="F249" s="95">
        <f t="shared" si="11"/>
        <v>0</v>
      </c>
      <c r="G249" s="22"/>
      <c r="H249" s="22"/>
      <c r="I249" s="75"/>
    </row>
    <row r="250" spans="1:9" x14ac:dyDescent="0.25">
      <c r="A250" s="26" t="str">
        <f t="shared" si="10"/>
        <v/>
      </c>
      <c r="B250" s="30" t="str">
        <f t="shared" si="9"/>
        <v/>
      </c>
      <c r="C250" s="90"/>
      <c r="D250" s="92"/>
      <c r="E250" s="92"/>
      <c r="F250" s="95">
        <f t="shared" si="11"/>
        <v>0</v>
      </c>
      <c r="G250" s="22"/>
      <c r="H250" s="22"/>
      <c r="I250" s="75"/>
    </row>
    <row r="251" spans="1:9" x14ac:dyDescent="0.25">
      <c r="A251" s="26" t="str">
        <f t="shared" si="10"/>
        <v/>
      </c>
      <c r="B251" s="30" t="str">
        <f t="shared" si="9"/>
        <v/>
      </c>
      <c r="C251" s="90"/>
      <c r="D251" s="92"/>
      <c r="E251" s="92"/>
      <c r="F251" s="95">
        <f t="shared" si="11"/>
        <v>0</v>
      </c>
      <c r="G251" s="22"/>
      <c r="H251" s="22"/>
      <c r="I251" s="75"/>
    </row>
    <row r="252" spans="1:9" x14ac:dyDescent="0.25">
      <c r="A252" s="26" t="str">
        <f t="shared" si="10"/>
        <v/>
      </c>
      <c r="B252" s="30" t="str">
        <f t="shared" si="9"/>
        <v/>
      </c>
      <c r="C252" s="90"/>
      <c r="D252" s="92"/>
      <c r="E252" s="92"/>
      <c r="F252" s="95">
        <f t="shared" si="11"/>
        <v>0</v>
      </c>
      <c r="G252" s="22"/>
      <c r="H252" s="22"/>
      <c r="I252" s="75"/>
    </row>
    <row r="253" spans="1:9" x14ac:dyDescent="0.25">
      <c r="A253" s="26" t="str">
        <f t="shared" si="10"/>
        <v/>
      </c>
      <c r="B253" s="30" t="str">
        <f t="shared" si="9"/>
        <v/>
      </c>
      <c r="C253" s="90"/>
      <c r="D253" s="92"/>
      <c r="E253" s="92"/>
      <c r="F253" s="95">
        <f t="shared" si="11"/>
        <v>0</v>
      </c>
      <c r="G253" s="22"/>
      <c r="H253" s="22"/>
      <c r="I253" s="75"/>
    </row>
    <row r="254" spans="1:9" x14ac:dyDescent="0.25">
      <c r="A254" s="26" t="str">
        <f t="shared" si="10"/>
        <v/>
      </c>
      <c r="B254" s="30" t="str">
        <f t="shared" si="9"/>
        <v/>
      </c>
      <c r="C254" s="90"/>
      <c r="D254" s="92"/>
      <c r="E254" s="92"/>
      <c r="F254" s="95">
        <f t="shared" si="11"/>
        <v>0</v>
      </c>
      <c r="G254" s="22"/>
      <c r="H254" s="22"/>
      <c r="I254" s="75"/>
    </row>
    <row r="255" spans="1:9" x14ac:dyDescent="0.25">
      <c r="A255" s="26" t="str">
        <f t="shared" si="10"/>
        <v/>
      </c>
      <c r="B255" s="30" t="str">
        <f t="shared" si="9"/>
        <v/>
      </c>
      <c r="C255" s="90"/>
      <c r="D255" s="92"/>
      <c r="E255" s="92"/>
      <c r="F255" s="95">
        <f t="shared" si="11"/>
        <v>0</v>
      </c>
      <c r="G255" s="22"/>
      <c r="H255" s="22"/>
      <c r="I255" s="75"/>
    </row>
    <row r="256" spans="1:9" x14ac:dyDescent="0.25">
      <c r="A256" s="26" t="str">
        <f t="shared" si="10"/>
        <v/>
      </c>
      <c r="B256" s="30" t="str">
        <f t="shared" si="9"/>
        <v/>
      </c>
      <c r="C256" s="90"/>
      <c r="D256" s="92"/>
      <c r="E256" s="92"/>
      <c r="F256" s="95">
        <f t="shared" si="11"/>
        <v>0</v>
      </c>
      <c r="G256" s="22"/>
      <c r="H256" s="22"/>
      <c r="I256" s="75"/>
    </row>
    <row r="257" spans="1:9" x14ac:dyDescent="0.25">
      <c r="A257" s="26" t="str">
        <f t="shared" si="10"/>
        <v/>
      </c>
      <c r="B257" s="30" t="str">
        <f t="shared" si="9"/>
        <v/>
      </c>
      <c r="C257" s="90"/>
      <c r="D257" s="92"/>
      <c r="E257" s="92"/>
      <c r="F257" s="95">
        <f t="shared" si="11"/>
        <v>0</v>
      </c>
      <c r="G257" s="22"/>
      <c r="H257" s="22"/>
      <c r="I257" s="75"/>
    </row>
    <row r="258" spans="1:9" x14ac:dyDescent="0.25">
      <c r="A258" s="26" t="str">
        <f t="shared" si="10"/>
        <v/>
      </c>
      <c r="B258" s="30" t="str">
        <f t="shared" si="9"/>
        <v/>
      </c>
      <c r="C258" s="90"/>
      <c r="D258" s="92"/>
      <c r="E258" s="92"/>
      <c r="F258" s="95">
        <f t="shared" si="11"/>
        <v>0</v>
      </c>
      <c r="G258" s="22"/>
      <c r="H258" s="22"/>
      <c r="I258" s="75"/>
    </row>
    <row r="259" spans="1:9" x14ac:dyDescent="0.25">
      <c r="A259" s="26" t="str">
        <f t="shared" si="10"/>
        <v/>
      </c>
      <c r="B259" s="30" t="str">
        <f t="shared" si="9"/>
        <v/>
      </c>
      <c r="C259" s="90"/>
      <c r="D259" s="92"/>
      <c r="E259" s="92"/>
      <c r="F259" s="95">
        <f t="shared" si="11"/>
        <v>0</v>
      </c>
      <c r="G259" s="22"/>
      <c r="H259" s="22"/>
      <c r="I259" s="75"/>
    </row>
    <row r="260" spans="1:9" x14ac:dyDescent="0.25">
      <c r="A260" s="26" t="str">
        <f t="shared" si="10"/>
        <v/>
      </c>
      <c r="B260" s="30" t="str">
        <f t="shared" si="9"/>
        <v/>
      </c>
      <c r="C260" s="90"/>
      <c r="D260" s="92"/>
      <c r="E260" s="92"/>
      <c r="F260" s="95">
        <f t="shared" si="11"/>
        <v>0</v>
      </c>
      <c r="G260" s="22"/>
      <c r="H260" s="22"/>
      <c r="I260" s="75"/>
    </row>
    <row r="261" spans="1:9" x14ac:dyDescent="0.25">
      <c r="A261" s="26" t="str">
        <f t="shared" si="10"/>
        <v/>
      </c>
      <c r="B261" s="30" t="str">
        <f t="shared" si="9"/>
        <v/>
      </c>
      <c r="C261" s="90"/>
      <c r="D261" s="92"/>
      <c r="E261" s="92"/>
      <c r="F261" s="95">
        <f t="shared" si="11"/>
        <v>0</v>
      </c>
      <c r="G261" s="22"/>
      <c r="H261" s="22"/>
      <c r="I261" s="75"/>
    </row>
    <row r="262" spans="1:9" x14ac:dyDescent="0.25">
      <c r="A262" s="26" t="str">
        <f t="shared" si="10"/>
        <v/>
      </c>
      <c r="B262" s="30" t="str">
        <f t="shared" si="9"/>
        <v/>
      </c>
      <c r="C262" s="90"/>
      <c r="D262" s="92"/>
      <c r="E262" s="92"/>
      <c r="F262" s="95">
        <f t="shared" si="11"/>
        <v>0</v>
      </c>
      <c r="G262" s="22"/>
      <c r="H262" s="22"/>
      <c r="I262" s="75"/>
    </row>
    <row r="263" spans="1:9" x14ac:dyDescent="0.25">
      <c r="A263" s="26" t="str">
        <f t="shared" si="10"/>
        <v/>
      </c>
      <c r="B263" s="30" t="str">
        <f t="shared" si="9"/>
        <v/>
      </c>
      <c r="C263" s="90" t="str">
        <f>IF(B263="","",VLOOKUP(YEAR(B263),S.M.M.L.V.!$A$2:$B$68,2,FALSE))</f>
        <v/>
      </c>
      <c r="D263" s="92"/>
      <c r="E263" s="92"/>
      <c r="F263" s="95" t="e">
        <f t="shared" si="11"/>
        <v>#VALUE!</v>
      </c>
      <c r="G263" s="22"/>
      <c r="H263" s="22"/>
      <c r="I263" s="75"/>
    </row>
    <row r="264" spans="1:9" x14ac:dyDescent="0.25">
      <c r="A264" s="26" t="str">
        <f t="shared" si="10"/>
        <v/>
      </c>
      <c r="B264" s="30" t="str">
        <f t="shared" si="9"/>
        <v/>
      </c>
      <c r="C264" s="90" t="str">
        <f>IF(B264="","",VLOOKUP(YEAR(B264),S.M.M.L.V.!$A$2:$B$68,2,FALSE))</f>
        <v/>
      </c>
      <c r="D264" s="92"/>
      <c r="E264" s="92"/>
      <c r="F264" s="95" t="e">
        <f t="shared" si="11"/>
        <v>#VALUE!</v>
      </c>
      <c r="G264" s="22"/>
      <c r="H264" s="22"/>
      <c r="I264" s="75"/>
    </row>
    <row r="265" spans="1:9" x14ac:dyDescent="0.25">
      <c r="A265" s="26" t="str">
        <f t="shared" si="10"/>
        <v/>
      </c>
      <c r="B265" s="30" t="str">
        <f t="shared" si="9"/>
        <v/>
      </c>
      <c r="C265" s="90" t="str">
        <f>IF(B265="","",VLOOKUP(YEAR(B265),S.M.M.L.V.!$A$2:$B$68,2,FALSE))</f>
        <v/>
      </c>
      <c r="D265" s="92"/>
      <c r="E265" s="92"/>
      <c r="F265" s="95" t="e">
        <f t="shared" si="11"/>
        <v>#VALUE!</v>
      </c>
      <c r="G265" s="22"/>
      <c r="H265" s="22"/>
      <c r="I265" s="75"/>
    </row>
    <row r="266" spans="1:9" x14ac:dyDescent="0.25">
      <c r="A266" s="26" t="str">
        <f t="shared" si="10"/>
        <v/>
      </c>
      <c r="B266" s="30" t="str">
        <f t="shared" si="9"/>
        <v/>
      </c>
      <c r="C266" s="90" t="str">
        <f>IF(B266="","",VLOOKUP(YEAR(B266),S.M.M.L.V.!$A$2:$B$68,2,FALSE))</f>
        <v/>
      </c>
      <c r="D266" s="92"/>
      <c r="E266" s="92"/>
      <c r="F266" s="95" t="e">
        <f t="shared" si="11"/>
        <v>#VALUE!</v>
      </c>
      <c r="G266" s="22"/>
      <c r="H266" s="22"/>
      <c r="I266" s="75"/>
    </row>
    <row r="267" spans="1:9" x14ac:dyDescent="0.25">
      <c r="A267" s="26" t="str">
        <f t="shared" si="10"/>
        <v/>
      </c>
      <c r="B267" s="30" t="str">
        <f t="shared" si="9"/>
        <v/>
      </c>
      <c r="C267" s="90" t="str">
        <f>IF(B267="","",VLOOKUP(YEAR(B267),S.M.M.L.V.!$A$2:$B$68,2,FALSE))</f>
        <v/>
      </c>
      <c r="D267" s="92"/>
      <c r="E267" s="92"/>
      <c r="F267" s="95" t="e">
        <f t="shared" si="11"/>
        <v>#VALUE!</v>
      </c>
      <c r="G267" s="22"/>
      <c r="H267" s="22"/>
      <c r="I267" s="75"/>
    </row>
    <row r="268" spans="1:9" x14ac:dyDescent="0.25">
      <c r="A268" s="26" t="str">
        <f t="shared" si="10"/>
        <v/>
      </c>
      <c r="B268" s="30" t="str">
        <f t="shared" si="9"/>
        <v/>
      </c>
      <c r="C268" s="90" t="str">
        <f>IF(B268="","",VLOOKUP(YEAR(B268),S.M.M.L.V.!$A$2:$B$68,2,FALSE))</f>
        <v/>
      </c>
      <c r="D268" s="92"/>
      <c r="E268" s="92"/>
      <c r="F268" s="95" t="e">
        <f t="shared" si="11"/>
        <v>#VALUE!</v>
      </c>
      <c r="G268" s="22"/>
      <c r="H268" s="22"/>
      <c r="I268" s="75"/>
    </row>
    <row r="269" spans="1:9" x14ac:dyDescent="0.25">
      <c r="A269" s="26" t="str">
        <f t="shared" si="10"/>
        <v/>
      </c>
      <c r="B269" s="30" t="str">
        <f t="shared" ref="B269:B276" si="12">IF(A269="","",IF(EOMONTH(A269,0)&gt;$C$10,$C$10,EOMONTH(A269,0)))</f>
        <v/>
      </c>
      <c r="C269" s="90" t="str">
        <f>IF(B269="","",VLOOKUP(YEAR(B269),S.M.M.L.V.!$A$2:$B$68,2,FALSE))</f>
        <v/>
      </c>
      <c r="D269" s="92"/>
      <c r="E269" s="92"/>
      <c r="F269" s="95" t="e">
        <f t="shared" si="11"/>
        <v>#VALUE!</v>
      </c>
      <c r="G269" s="22"/>
      <c r="H269" s="22"/>
      <c r="I269" s="75"/>
    </row>
    <row r="270" spans="1:9" x14ac:dyDescent="0.25">
      <c r="A270" s="26" t="str">
        <f t="shared" ref="A270:A276" si="13">IF(B269&lt;$C$10,+B269+1,"")</f>
        <v/>
      </c>
      <c r="B270" s="30" t="str">
        <f t="shared" si="12"/>
        <v/>
      </c>
      <c r="C270" s="90" t="str">
        <f>IF(B270="","",VLOOKUP(YEAR(B270),S.M.M.L.V.!$A$2:$B$68,2,FALSE))</f>
        <v/>
      </c>
      <c r="D270" s="92"/>
      <c r="E270" s="92"/>
      <c r="F270" s="95" t="e">
        <f t="shared" ref="F270:F276" si="14">+C270+D270+E270</f>
        <v>#VALUE!</v>
      </c>
      <c r="G270" s="22"/>
      <c r="H270" s="22"/>
      <c r="I270" s="75"/>
    </row>
    <row r="271" spans="1:9" x14ac:dyDescent="0.25">
      <c r="A271" s="26" t="str">
        <f t="shared" si="13"/>
        <v/>
      </c>
      <c r="B271" s="30" t="str">
        <f t="shared" si="12"/>
        <v/>
      </c>
      <c r="C271" s="90" t="str">
        <f>IF(B271="","",VLOOKUP(YEAR(B271),S.M.M.L.V.!$A$2:$B$68,2,FALSE))</f>
        <v/>
      </c>
      <c r="D271" s="92"/>
      <c r="E271" s="92"/>
      <c r="F271" s="95" t="e">
        <f t="shared" si="14"/>
        <v>#VALUE!</v>
      </c>
      <c r="G271" s="22"/>
      <c r="H271" s="22"/>
      <c r="I271" s="75"/>
    </row>
    <row r="272" spans="1:9" x14ac:dyDescent="0.25">
      <c r="A272" s="26" t="str">
        <f t="shared" si="13"/>
        <v/>
      </c>
      <c r="B272" s="30" t="str">
        <f t="shared" si="12"/>
        <v/>
      </c>
      <c r="C272" s="90" t="str">
        <f>IF(B272="","",VLOOKUP(YEAR(B272),S.M.M.L.V.!$A$2:$B$68,2,FALSE))</f>
        <v/>
      </c>
      <c r="D272" s="92"/>
      <c r="E272" s="92"/>
      <c r="F272" s="95" t="e">
        <f t="shared" si="14"/>
        <v>#VALUE!</v>
      </c>
      <c r="G272" s="22"/>
      <c r="H272" s="22"/>
      <c r="I272" s="75"/>
    </row>
    <row r="273" spans="1:12" x14ac:dyDescent="0.25">
      <c r="A273" s="26" t="str">
        <f t="shared" si="13"/>
        <v/>
      </c>
      <c r="B273" s="30" t="str">
        <f t="shared" si="12"/>
        <v/>
      </c>
      <c r="C273" s="90" t="str">
        <f>IF(B273="","",VLOOKUP(YEAR(B273),S.M.M.L.V.!$A$2:$B$68,2,FALSE))</f>
        <v/>
      </c>
      <c r="D273" s="92"/>
      <c r="E273" s="92"/>
      <c r="F273" s="95" t="e">
        <f t="shared" si="14"/>
        <v>#VALUE!</v>
      </c>
      <c r="G273" s="22"/>
      <c r="H273" s="22"/>
      <c r="I273" s="75"/>
    </row>
    <row r="274" spans="1:12" x14ac:dyDescent="0.25">
      <c r="A274" s="26" t="str">
        <f t="shared" si="13"/>
        <v/>
      </c>
      <c r="B274" s="30" t="str">
        <f t="shared" si="12"/>
        <v/>
      </c>
      <c r="C274" s="90" t="str">
        <f>IF(B274="","",VLOOKUP(YEAR(B274),S.M.M.L.V.!$A$2:$B$68,2,FALSE))</f>
        <v/>
      </c>
      <c r="D274" s="92"/>
      <c r="E274" s="92"/>
      <c r="F274" s="95" t="e">
        <f t="shared" si="14"/>
        <v>#VALUE!</v>
      </c>
      <c r="G274" s="22"/>
      <c r="H274" s="22"/>
      <c r="I274" s="75"/>
    </row>
    <row r="275" spans="1:12" x14ac:dyDescent="0.25">
      <c r="A275" s="26" t="str">
        <f t="shared" si="13"/>
        <v/>
      </c>
      <c r="B275" s="30" t="str">
        <f t="shared" si="12"/>
        <v/>
      </c>
      <c r="C275" s="90" t="str">
        <f>IF(B275="","",VLOOKUP(YEAR(B275),S.M.M.L.V.!$A$2:$B$68,2,FALSE))</f>
        <v/>
      </c>
      <c r="D275" s="92"/>
      <c r="E275" s="92"/>
      <c r="F275" s="95" t="e">
        <f t="shared" si="14"/>
        <v>#VALUE!</v>
      </c>
      <c r="G275" s="22"/>
      <c r="H275" s="22"/>
      <c r="I275" s="75"/>
    </row>
    <row r="276" spans="1:12" ht="15.75" thickBot="1" x14ac:dyDescent="0.3">
      <c r="A276" s="86" t="str">
        <f t="shared" si="13"/>
        <v/>
      </c>
      <c r="B276" s="87" t="str">
        <f t="shared" si="12"/>
        <v/>
      </c>
      <c r="C276" s="91" t="str">
        <f>IF(B276="","",VLOOKUP(YEAR(B276),S.M.M.L.V.!$A$2:$B$68,2,FALSE))</f>
        <v/>
      </c>
      <c r="D276" s="92"/>
      <c r="E276" s="92"/>
      <c r="F276" s="95" t="e">
        <f t="shared" si="14"/>
        <v>#VALUE!</v>
      </c>
      <c r="G276" s="22"/>
      <c r="H276" s="22"/>
      <c r="I276" s="75"/>
    </row>
    <row r="278" spans="1:12" ht="15.75" customHeight="1" x14ac:dyDescent="0.25">
      <c r="A278" s="181" t="s">
        <v>66</v>
      </c>
      <c r="B278" s="181"/>
      <c r="C278" s="181"/>
      <c r="D278" s="181"/>
      <c r="E278" s="181"/>
      <c r="F278" s="181"/>
      <c r="G278" s="181"/>
      <c r="H278" s="181"/>
      <c r="I278" s="181"/>
      <c r="J278" s="28"/>
      <c r="K278" s="28"/>
      <c r="L278" s="28"/>
    </row>
    <row r="284" spans="1:12" x14ac:dyDescent="0.25">
      <c r="A284" s="27" t="s">
        <v>52</v>
      </c>
    </row>
    <row r="285" spans="1:12" x14ac:dyDescent="0.25">
      <c r="A285" s="10" t="s">
        <v>56</v>
      </c>
    </row>
  </sheetData>
  <mergeCells count="16">
    <mergeCell ref="B3:D3"/>
    <mergeCell ref="B4:D4"/>
    <mergeCell ref="B5:D5"/>
    <mergeCell ref="B6:D6"/>
    <mergeCell ref="A278:I278"/>
    <mergeCell ref="A8:C8"/>
    <mergeCell ref="A9:B9"/>
    <mergeCell ref="A10:B10"/>
    <mergeCell ref="A11:B11"/>
    <mergeCell ref="C11:C12"/>
    <mergeCell ref="D11:D12"/>
    <mergeCell ref="E11:E12"/>
    <mergeCell ref="F11:F12"/>
    <mergeCell ref="G11:G12"/>
    <mergeCell ref="H11:H12"/>
    <mergeCell ref="I11:I12"/>
  </mergeCells>
  <pageMargins left="0.98425196850393704" right="0.39370078740157483" top="1.1811023622047245" bottom="0.78740157480314965" header="0.59055118110236227" footer="0.59055118110236227"/>
  <pageSetup paperSize="14" scale="90" orientation="portrait" horizontalDpi="4294967294" verticalDpi="0" r:id="rId1"/>
  <headerFooter>
    <oddHeader>&amp;L&amp;F&amp;R&amp;D</oddHeader>
    <oddFooter>&amp;R&amp;P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topLeftCell="A10" zoomScale="120" zoomScaleNormal="120" workbookViewId="0">
      <selection activeCell="I21" sqref="I21"/>
    </sheetView>
  </sheetViews>
  <sheetFormatPr baseColWidth="10" defaultRowHeight="15" x14ac:dyDescent="0.25"/>
  <cols>
    <col min="1" max="1" width="11.42578125" style="77"/>
    <col min="2" max="2" width="11.42578125" style="146"/>
    <col min="3" max="3" width="14.140625" style="77" customWidth="1"/>
    <col min="4" max="4" width="27.42578125" style="77" customWidth="1"/>
    <col min="5" max="5" width="14.5703125" style="77" customWidth="1"/>
    <col min="6" max="6" width="10.42578125" style="77" hidden="1" customWidth="1"/>
    <col min="7" max="7" width="13.140625" style="77" hidden="1" customWidth="1"/>
    <col min="8" max="8" width="21.28515625" style="77" customWidth="1"/>
    <col min="9" max="9" width="15" style="77" customWidth="1"/>
    <col min="10" max="10" width="20" style="77" customWidth="1"/>
    <col min="11" max="12" width="15" style="77" customWidth="1"/>
    <col min="13" max="19" width="19.28515625" style="77" customWidth="1"/>
    <col min="20" max="20" width="15" style="77" customWidth="1"/>
    <col min="21" max="21" width="13.140625" style="77" bestFit="1" customWidth="1"/>
    <col min="22" max="22" width="14.28515625" style="77" customWidth="1"/>
    <col min="23" max="23" width="14.7109375" style="77" customWidth="1"/>
    <col min="24" max="24" width="13.140625" style="77" customWidth="1"/>
    <col min="25" max="25" width="11.42578125" style="77"/>
    <col min="26" max="26" width="16.140625" style="77" customWidth="1"/>
    <col min="27" max="27" width="13" style="77" customWidth="1"/>
    <col min="28" max="28" width="13.42578125" style="77" customWidth="1"/>
    <col min="29" max="16384" width="11.42578125" style="77"/>
  </cols>
  <sheetData>
    <row r="1" spans="1:20" x14ac:dyDescent="0.25">
      <c r="A1" s="140"/>
      <c r="B1" s="145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</row>
    <row r="2" spans="1:20" ht="45" x14ac:dyDescent="0.25">
      <c r="B2" s="147"/>
      <c r="C2" s="150" t="s">
        <v>229</v>
      </c>
      <c r="D2" s="150" t="s">
        <v>230</v>
      </c>
      <c r="E2" s="151" t="s">
        <v>231</v>
      </c>
    </row>
    <row r="3" spans="1:20" x14ac:dyDescent="0.25">
      <c r="B3" s="148">
        <v>41944</v>
      </c>
      <c r="C3" s="154">
        <v>4755927</v>
      </c>
      <c r="D3" s="158">
        <v>1533000</v>
      </c>
      <c r="E3" s="156">
        <f>+C3-D3</f>
        <v>3222927</v>
      </c>
    </row>
    <row r="4" spans="1:20" x14ac:dyDescent="0.25">
      <c r="B4" s="148">
        <v>41974</v>
      </c>
      <c r="C4" s="154">
        <v>9564898</v>
      </c>
      <c r="D4" s="158">
        <v>2000000</v>
      </c>
      <c r="E4" s="156">
        <f t="shared" ref="E4:E16" si="0">+C4-D4</f>
        <v>7564898</v>
      </c>
    </row>
    <row r="5" spans="1:20" x14ac:dyDescent="0.25">
      <c r="B5" s="148">
        <v>42005</v>
      </c>
      <c r="C5" s="154">
        <v>3337302</v>
      </c>
      <c r="D5" s="158">
        <v>2000000</v>
      </c>
      <c r="E5" s="156">
        <f t="shared" si="0"/>
        <v>1337302</v>
      </c>
    </row>
    <row r="6" spans="1:20" x14ac:dyDescent="0.25">
      <c r="B6" s="148">
        <v>42036</v>
      </c>
      <c r="C6" s="154">
        <v>3307100</v>
      </c>
      <c r="D6" s="158">
        <v>2000000</v>
      </c>
      <c r="E6" s="156">
        <f t="shared" si="0"/>
        <v>1307100</v>
      </c>
    </row>
    <row r="7" spans="1:20" x14ac:dyDescent="0.25">
      <c r="B7" s="148">
        <v>42064</v>
      </c>
      <c r="C7" s="154">
        <v>2827100</v>
      </c>
      <c r="D7" s="158">
        <v>2000000</v>
      </c>
      <c r="E7" s="156">
        <f t="shared" si="0"/>
        <v>827100</v>
      </c>
    </row>
    <row r="8" spans="1:20" x14ac:dyDescent="0.25">
      <c r="B8" s="148">
        <v>42095</v>
      </c>
      <c r="C8" s="154">
        <v>5351960</v>
      </c>
      <c r="D8" s="158">
        <v>2000000</v>
      </c>
      <c r="E8" s="156">
        <f t="shared" si="0"/>
        <v>3351960</v>
      </c>
    </row>
    <row r="9" spans="1:20" x14ac:dyDescent="0.25">
      <c r="B9" s="148">
        <v>42125</v>
      </c>
      <c r="C9" s="154">
        <v>4787100</v>
      </c>
      <c r="D9" s="158">
        <v>2000000</v>
      </c>
      <c r="E9" s="156">
        <f t="shared" si="0"/>
        <v>2787100</v>
      </c>
    </row>
    <row r="10" spans="1:20" x14ac:dyDescent="0.25">
      <c r="B10" s="148">
        <v>42156</v>
      </c>
      <c r="C10" s="154">
        <v>3507100</v>
      </c>
      <c r="D10" s="158">
        <v>2000000</v>
      </c>
      <c r="E10" s="156">
        <f t="shared" si="0"/>
        <v>1507100</v>
      </c>
    </row>
    <row r="11" spans="1:20" x14ac:dyDescent="0.25">
      <c r="B11" s="148">
        <v>42186</v>
      </c>
      <c r="C11" s="154">
        <v>5106148</v>
      </c>
      <c r="D11" s="158">
        <v>2000000</v>
      </c>
      <c r="E11" s="156">
        <f t="shared" si="0"/>
        <v>3106148</v>
      </c>
    </row>
    <row r="12" spans="1:20" x14ac:dyDescent="0.25">
      <c r="B12" s="148">
        <v>42217</v>
      </c>
      <c r="C12" s="154">
        <v>4226055</v>
      </c>
      <c r="D12" s="158">
        <v>2000000</v>
      </c>
      <c r="E12" s="156">
        <f t="shared" si="0"/>
        <v>2226055</v>
      </c>
    </row>
    <row r="13" spans="1:20" x14ac:dyDescent="0.25">
      <c r="B13" s="148">
        <v>42248</v>
      </c>
      <c r="C13" s="154">
        <v>4753626</v>
      </c>
      <c r="D13" s="158">
        <v>2000000</v>
      </c>
      <c r="E13" s="156">
        <f t="shared" si="0"/>
        <v>2753626</v>
      </c>
    </row>
    <row r="14" spans="1:20" x14ac:dyDescent="0.25">
      <c r="B14" s="148">
        <v>42278</v>
      </c>
      <c r="C14" s="154">
        <v>3437100</v>
      </c>
      <c r="D14" s="158">
        <v>2000000</v>
      </c>
      <c r="E14" s="156">
        <f t="shared" si="0"/>
        <v>1437100</v>
      </c>
    </row>
    <row r="15" spans="1:20" x14ac:dyDescent="0.25">
      <c r="B15" s="148">
        <v>42309</v>
      </c>
      <c r="C15" s="154"/>
      <c r="D15" s="158"/>
      <c r="E15" s="156"/>
    </row>
    <row r="16" spans="1:20" x14ac:dyDescent="0.25">
      <c r="B16" s="148">
        <v>42339</v>
      </c>
      <c r="C16" s="154">
        <v>2071830</v>
      </c>
      <c r="D16" s="158">
        <v>2000000</v>
      </c>
      <c r="E16" s="156">
        <f t="shared" si="0"/>
        <v>71830</v>
      </c>
    </row>
    <row r="17" spans="2:5" x14ac:dyDescent="0.25">
      <c r="B17" s="148">
        <v>42370</v>
      </c>
      <c r="C17" s="154"/>
      <c r="D17" s="155"/>
      <c r="E17" s="157"/>
    </row>
    <row r="18" spans="2:5" x14ac:dyDescent="0.25">
      <c r="B18" s="148">
        <v>42401</v>
      </c>
      <c r="C18" s="154"/>
      <c r="D18" s="155"/>
      <c r="E18" s="157"/>
    </row>
    <row r="19" spans="2:5" x14ac:dyDescent="0.25">
      <c r="B19" s="148">
        <v>42430</v>
      </c>
      <c r="C19" s="152"/>
      <c r="D19" s="153"/>
      <c r="E19" s="149"/>
    </row>
    <row r="20" spans="2:5" x14ac:dyDescent="0.25">
      <c r="B20" s="148">
        <v>42461</v>
      </c>
      <c r="C20" s="152"/>
      <c r="D20" s="153"/>
      <c r="E20" s="149"/>
    </row>
    <row r="22" spans="2:5" x14ac:dyDescent="0.25">
      <c r="B22" s="195" t="s">
        <v>235</v>
      </c>
      <c r="C22" s="195"/>
      <c r="D22" s="195"/>
      <c r="E22" s="195"/>
    </row>
    <row r="23" spans="2:5" x14ac:dyDescent="0.25">
      <c r="B23" s="195" t="s">
        <v>233</v>
      </c>
      <c r="C23" s="195"/>
      <c r="D23" s="195"/>
      <c r="E23" s="195"/>
    </row>
    <row r="24" spans="2:5" x14ac:dyDescent="0.25">
      <c r="B24" s="195" t="s">
        <v>232</v>
      </c>
      <c r="C24" s="195"/>
      <c r="D24" s="195"/>
      <c r="E24" s="195"/>
    </row>
    <row r="25" spans="2:5" x14ac:dyDescent="0.25">
      <c r="B25" s="195" t="s">
        <v>234</v>
      </c>
      <c r="C25" s="195"/>
      <c r="D25" s="195"/>
      <c r="E25" s="195"/>
    </row>
    <row r="26" spans="2:5" x14ac:dyDescent="0.25">
      <c r="B26" s="195" t="s">
        <v>236</v>
      </c>
      <c r="C26" s="195"/>
      <c r="D26" s="195"/>
      <c r="E26" s="195"/>
    </row>
  </sheetData>
  <mergeCells count="5">
    <mergeCell ref="B22:E22"/>
    <mergeCell ref="B23:E23"/>
    <mergeCell ref="B24:E24"/>
    <mergeCell ref="B25:E25"/>
    <mergeCell ref="B26:E26"/>
  </mergeCells>
  <pageMargins left="0.7" right="0.7" top="0.75" bottom="0.75" header="0.3" footer="0.3"/>
  <pageSetup paperSize="1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5</vt:i4>
      </vt:variant>
    </vt:vector>
  </HeadingPairs>
  <TitlesOfParts>
    <vt:vector size="16" baseType="lpstr">
      <vt:lpstr>% Aportes Salud - Pensión</vt:lpstr>
      <vt:lpstr>% Aportes Riesgos Laborales</vt:lpstr>
      <vt:lpstr>S.M.M.L.V.</vt:lpstr>
      <vt:lpstr>IPC 2008 meses</vt:lpstr>
      <vt:lpstr>IPC 2018 meses</vt:lpstr>
      <vt:lpstr>Interes Mora</vt:lpstr>
      <vt:lpstr>TABLA INTERES HISTORICO</vt:lpstr>
      <vt:lpstr>PROM. SALARIO</vt:lpstr>
      <vt:lpstr>DIFERENCIA MENSUAL SALARIOS </vt:lpstr>
      <vt:lpstr>APORTES IMPAGOS PENSION</vt:lpstr>
      <vt:lpstr>APORTES IMPAGOS SALUD</vt:lpstr>
      <vt:lpstr>'TABLA INTERES HISTORICO'!OLE_LINK2</vt:lpstr>
      <vt:lpstr>'TABLA INTERES HISTORICO'!OLE_LINK3</vt:lpstr>
      <vt:lpstr>'TABLA INTERES HISTORICO'!OLE_LINK4</vt:lpstr>
      <vt:lpstr>'APORTES IMPAGOS PENSION'!Títulos_a_imprimir</vt:lpstr>
      <vt:lpstr>'PROM. SALARIO'!Títulos_a_imprimir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Carlos Mario Acevedo Laserna</cp:lastModifiedBy>
  <cp:lastPrinted>2021-08-27T15:57:54Z</cp:lastPrinted>
  <dcterms:created xsi:type="dcterms:W3CDTF">2010-04-23T13:41:57Z</dcterms:created>
  <dcterms:modified xsi:type="dcterms:W3CDTF">2023-06-21T21:07:25Z</dcterms:modified>
</cp:coreProperties>
</file>